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alendar" sheetId="2" state="visible" r:id="rId4"/>
    <sheet name="Settings" sheetId="3" state="visible" r:id="rId5"/>
    <sheet name="Occasion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<sst xmlns="http://schemas.openxmlformats.org/spreadsheetml/2006/main" count="134" uniqueCount="107">
  <si>
    <t xml:space="preserve">Seasonal Launch Calendar</t>
  </si>
  <si>
    <t xml:space="preserve">Know when to start making, when to list and when buyers start searching for every big season.</t>
  </si>
  <si>
    <t xml:space="preserve">Colour key</t>
  </si>
  <si>
    <t xml:space="preserve">Your figures</t>
  </si>
  <si>
    <t xml:space="preserve">Pale yellow cells are where you type. They are the only cells you can change.</t>
  </si>
  <si>
    <t xml:space="preserve">Calculated</t>
  </si>
  <si>
    <t xml:space="preserve">White cells and lavender headings contain formulas and fill in automatically.</t>
  </si>
  <si>
    <t xml:space="preserve">*</t>
  </si>
  <si>
    <t xml:space="preserve">A star in a heading means the column is required for that row to count.</t>
  </si>
  <si>
    <t xml:space="preserve">(optional)</t>
  </si>
  <si>
    <t xml:space="preserve">These columns can be left blank.</t>
  </si>
  <si>
    <t xml:space="preserve">What it does</t>
  </si>
  <si>
    <t xml:space="preserve">Lists the main buying seasons for digital products in the UK and US, from New Year to Christmas, with three dates for each:</t>
  </si>
  <si>
    <t xml:space="preserve">Start making by: when to begin creating the product.  List by: when it should be live, so it has time to be found.  Buyers start searching: when interest usually begins to build.</t>
  </si>
  <si>
    <t xml:space="preserve">The Calendar sheet puts everything in date order, with a status that tells you what to do now.</t>
  </si>
  <si>
    <t xml:space="preserve">Quick start</t>
  </si>
  <si>
    <t xml:space="preserve">1.  Settings: choose the year and how many weeks you usually need to make a product.</t>
  </si>
  <si>
    <t xml:space="preserve">2.  Occasions: check the list. Delete rows you do not need, change the weeks to suit your shop, and add your own occasions at the bottom.</t>
  </si>
  <si>
    <t xml:space="preserve">3.  Calendar: work through it in date order. Check it at the start of each month.</t>
  </si>
  <si>
    <t xml:space="preserve">Where the timings come from</t>
  </si>
  <si>
    <t xml:space="preserve">The weeks before each date are common rules of thumb from seller guidance, not exact science. Search interest for big seasons such as Christmas and Halloween builds early, so they have longer lead times.</t>
  </si>
  <si>
    <t xml:space="preserve">New listings often take a few weeks to start appearing well in search, which is why the List by date comes before buyers start searching.</t>
  </si>
  <si>
    <t xml:space="preserve">Your own sales data is the best guide. If last year's sales for a season started earlier or later, change the weeks to match.</t>
  </si>
  <si>
    <t xml:space="preserve">Dates</t>
  </si>
  <si>
    <t xml:space="preserve">Dates are worked out for the year in Settings, including Easter, Mother's Day, Father's Day and Thanksgiving. Easter dates are included for 2026 to 2035.</t>
  </si>
  <si>
    <t xml:space="preserve">Dates marked approximate, such as back to school and graduation, vary by area. Type over any date with your own if you know it.</t>
  </si>
  <si>
    <t xml:space="preserve">Excel, Google Sheets and Numbers</t>
  </si>
  <si>
    <t xml:space="preserve">Built for Microsoft Excel. It uses standard functions that Google Sheets also supports. In Google Sheets, upload the file to Google Drive, open it, then choose File, Save as Google Sheets.</t>
  </si>
  <si>
    <t xml:space="preserve">The status column uses today's date, so it updates whenever you open the file. Formula cells are protected so they cannot be overwritten by accident. Review, then Unprotect Sheet removes this. There is no password.</t>
  </si>
  <si>
    <t xml:space="preserve">Good to know</t>
  </si>
  <si>
    <t xml:space="preserve">A printable PDF version for one year is also available from digitalsellertools.co.</t>
  </si>
  <si>
    <t xml:space="preserve">Free from digitalsellertools.co for use in your own business. Please do not resell or redistribute this spreadsheet.</t>
  </si>
  <si>
    <t xml:space="preserve">Calendar</t>
  </si>
  <si>
    <t xml:space="preserve">Make it now</t>
  </si>
  <si>
    <t xml:space="preserve">Should be listed now</t>
  </si>
  <si>
    <t xml:space="preserve">Buyers are searching</t>
  </si>
  <si>
    <t xml:space="preserve">Coming up</t>
  </si>
  <si>
    <t xml:space="preserve">start creating</t>
  </si>
  <si>
    <t xml:space="preserve">get these live</t>
  </si>
  <si>
    <t xml:space="preserve">in season now</t>
  </si>
  <si>
    <t xml:space="preserve">later this year</t>
  </si>
  <si>
    <t xml:space="preserve">Start making by</t>
  </si>
  <si>
    <t xml:space="preserve">List by</t>
  </si>
  <si>
    <t xml:space="preserve">Buyers start searching</t>
  </si>
  <si>
    <t xml:space="preserve">Occasion</t>
  </si>
  <si>
    <t xml:space="preserve">Date</t>
  </si>
  <si>
    <t xml:space="preserve">Where</t>
  </si>
  <si>
    <t xml:space="preserve">Status</t>
  </si>
  <si>
    <t xml:space="preserve">Product ideas</t>
  </si>
  <si>
    <t xml:space="preserve">Settings</t>
  </si>
  <si>
    <t xml:space="preserve">Choose the year and how long you usually need to make a product.</t>
  </si>
  <si>
    <t xml:space="preserve">   Calculated cells: do not edit.    *  required.    (optional)  can be left blank.</t>
  </si>
  <si>
    <t xml:space="preserve">Year *</t>
  </si>
  <si>
    <t xml:space="preserve">The year of the occasions. Dates for that year are worked out automatically (2026 to 2035).</t>
  </si>
  <si>
    <t xml:space="preserve">Weeks to make a product *</t>
  </si>
  <si>
    <t xml:space="preserve">How long you usually need to design, check and photograph a product before listing it.</t>
  </si>
  <si>
    <t xml:space="preserve">Easter Sunday by year</t>
  </si>
  <si>
    <t xml:space="preserve">Year</t>
  </si>
  <si>
    <t xml:space="preserve">Easter Sunday</t>
  </si>
  <si>
    <t xml:space="preserve">Occasions</t>
  </si>
  <si>
    <t xml:space="preserve">The dates update for the year in Settings. Change the weeks, type over a date, or add your own occasions in the empty rows.</t>
  </si>
  <si>
    <t xml:space="preserve">Occasion *</t>
  </si>
  <si>
    <t xml:space="preserve">Where (optional)</t>
  </si>
  <si>
    <t xml:space="preserve">Date *</t>
  </si>
  <si>
    <t xml:space="preserve">Buyers start searching: weeks before *</t>
  </si>
  <si>
    <t xml:space="preserve">List by: weeks before *</t>
  </si>
  <si>
    <t xml:space="preserve">Product ideas (optional)</t>
  </si>
  <si>
    <t xml:space="preserve">Sort</t>
  </si>
  <si>
    <t xml:space="preserve">New Year resolutions</t>
  </si>
  <si>
    <t xml:space="preserve">UK and US</t>
  </si>
  <si>
    <t xml:space="preserve">Habit trackers, goal planners, fitness and reading logs</t>
  </si>
  <si>
    <t xml:space="preserve">Self Assessment tax deadline</t>
  </si>
  <si>
    <t xml:space="preserve">UK</t>
  </si>
  <si>
    <t xml:space="preserve">Income and expense trackers, tax year organisers</t>
  </si>
  <si>
    <t xml:space="preserve">Valentine's Day</t>
  </si>
  <si>
    <t xml:space="preserve">Printable cards, love notes, date night ideas, classroom cards</t>
  </si>
  <si>
    <t xml:space="preserve">Mother's Day</t>
  </si>
  <si>
    <t xml:space="preserve">Printable cards, gift vouchers, colouring pages, wall art</t>
  </si>
  <si>
    <t xml:space="preserve">Easter</t>
  </si>
  <si>
    <t xml:space="preserve">Egg hunt clues, activity packs, colouring pages, tags</t>
  </si>
  <si>
    <t xml:space="preserve">Teacher Appreciation Week</t>
  </si>
  <si>
    <t xml:space="preserve">US</t>
  </si>
  <si>
    <t xml:space="preserve">Thank you cards, gift tags, printable certificates</t>
  </si>
  <si>
    <t xml:space="preserve">Printable cards, gift vouchers, wall art</t>
  </si>
  <si>
    <t xml:space="preserve">Graduation (approximate)</t>
  </si>
  <si>
    <t xml:space="preserve">Party printables, cards, memory books, certificates</t>
  </si>
  <si>
    <t xml:space="preserve">Father's Day</t>
  </si>
  <si>
    <t xml:space="preserve">Printable cards, gift vouchers, activity sheets</t>
  </si>
  <si>
    <t xml:space="preserve">Wedding season (approximate)</t>
  </si>
  <si>
    <t xml:space="preserve">Budget planners, checklists, invitations, signs. Peak June to September</t>
  </si>
  <si>
    <t xml:space="preserve">Summer holidays (approximate)</t>
  </si>
  <si>
    <t xml:space="preserve">Kids' activity packs, travel games, routine charts</t>
  </si>
  <si>
    <t xml:space="preserve">End of school year teacher gifts (approximate)</t>
  </si>
  <si>
    <t xml:space="preserve">Thank you cards, gift tags, leaver certificates</t>
  </si>
  <si>
    <t xml:space="preserve">Back to school (approximate)</t>
  </si>
  <si>
    <t xml:space="preserve">Teacher planners, timetables, labels, homework charts</t>
  </si>
  <si>
    <t xml:space="preserve">Teacher planners, timetables, labels, uniform checklists</t>
  </si>
  <si>
    <t xml:space="preserve">Halloween</t>
  </si>
  <si>
    <t xml:space="preserve">Party printables, colouring pages, games, decorations</t>
  </si>
  <si>
    <t xml:space="preserve">Thanksgiving</t>
  </si>
  <si>
    <t xml:space="preserve">Place cards, menus, gratitude journals, kids' activities</t>
  </si>
  <si>
    <t xml:space="preserve">Black Friday and Cyber Monday</t>
  </si>
  <si>
    <t xml:space="preserve">Have your sale prices, bundles and listings ready</t>
  </si>
  <si>
    <t xml:space="preserve">Christmas</t>
  </si>
  <si>
    <t xml:space="preserve">Cards, gift tags, advent calendars, games, planners, budgets</t>
  </si>
  <si>
    <t xml:space="preserve">Next year's planners and calendars</t>
  </si>
  <si>
    <t xml:space="preserve">Dated planners, calendars, budget and goal planners</t>
  </si>
</sst>
</file>

<file path=xl/styles.xml><?xml version="1.0" encoding="utf-8"?>
<styleSheet xmlns="http://schemas.openxmlformats.org/spreadsheetml/2006/main">
  <numFmts count="5">
    <numFmt numFmtId="164" formatCode="General"/>
    <numFmt numFmtId="165" formatCode="#,##0;[RED]\-#,##0;\-"/>
    <numFmt numFmtId="166" formatCode="dd\ mmm\ yyyy"/>
    <numFmt numFmtId="167" formatCode="0"/>
    <numFmt numFmtId="168" formatCode="0.00000"/>
  </numFmts>
  <fonts count="23">
    <font>
      <sz val="11"/>
      <color theme="1"/>
      <name val="Calibri"/>
      <family val="2"/>
      <charset val="1"/>
    </font>
    <font>
      <sz val="10"/>
      <name val="Arial"/>
      <family val="0"/>
    </font>
    <font>
      <sz val="10"/>
      <name val="Arial"/>
      <family val="0"/>
    </font>
    <font>
      <sz val="10"/>
      <name val="Arial"/>
      <family val="0"/>
    </font>
    <font>
      <b val="true"/>
      <sz val="22"/>
      <color rgb="FF30245A"/>
      <name val="Arial"/>
      <family val="0"/>
      <charset val="1"/>
    </font>
    <font>
      <sz val="11"/>
      <color rgb="FF5E5A73"/>
      <name val="Arial"/>
      <family val="0"/>
      <charset val="1"/>
    </font>
    <font>
      <b val="true"/>
      <sz val="12"/>
      <color rgb="FF30245A"/>
      <name val="Arial"/>
      <family val="0"/>
      <charset val="1"/>
    </font>
    <font>
      <b val="true"/>
      <sz val="10"/>
      <color rgb="FF30245A"/>
      <name val="Arial"/>
      <family val="0"/>
      <charset val="1"/>
    </font>
    <font>
      <sz val="10"/>
      <color rgb="FF1C1A24"/>
      <name val="Arial"/>
      <family val="0"/>
      <charset val="1"/>
    </font>
    <font>
      <b val="true"/>
      <sz val="18"/>
      <color rgb="FF30245A"/>
      <name val="Arial"/>
      <family val="0"/>
      <charset val="1"/>
    </font>
    <font>
      <sz val="10"/>
      <color rgb="FF5E5A73"/>
      <name val="Arial"/>
      <family val="0"/>
      <charset val="1"/>
    </font>
    <font>
      <b val="true"/>
      <sz val="9"/>
      <color rgb="FF5E5A73"/>
      <name val="Arial"/>
      <family val="0"/>
      <charset val="1"/>
    </font>
    <font>
      <b val="true"/>
      <sz val="17"/>
      <color rgb="FF6B4B00"/>
      <name val="Arial"/>
      <family val="0"/>
      <charset val="1"/>
    </font>
    <font>
      <b val="true"/>
      <sz val="17"/>
      <color rgb="FFB42318"/>
      <name val="Arial"/>
      <family val="0"/>
      <charset val="1"/>
    </font>
    <font>
      <b val="true"/>
      <sz val="17"/>
      <color rgb="FF0E5C4D"/>
      <name val="Arial"/>
      <family val="0"/>
      <charset val="1"/>
    </font>
    <font>
      <b val="true"/>
      <sz val="17"/>
      <color rgb="FF30245A"/>
      <name val="Arial"/>
      <family val="0"/>
      <charset val="1"/>
    </font>
    <font>
      <sz val="8"/>
      <color rgb="FF5E5A73"/>
      <name val="Arial"/>
      <family val="0"/>
      <charset val="1"/>
    </font>
    <font>
      <b val="true"/>
      <sz val="10"/>
      <color rgb="FFFFFFFF"/>
      <name val="Arial"/>
      <family val="0"/>
      <charset val="1"/>
    </font>
    <font>
      <sz val="11"/>
      <color rgb="FF1C1A24"/>
      <name val="Arial"/>
      <family val="0"/>
      <charset val="1"/>
    </font>
    <font>
      <b val="true"/>
      <sz val="11"/>
      <color rgb="FF1C1A24"/>
      <name val="Arial"/>
      <family val="0"/>
      <charset val="1"/>
    </font>
    <font>
      <sz val="9"/>
      <color rgb="FF5E5A73"/>
      <name val="Arial"/>
      <family val="0"/>
      <charset val="1"/>
    </font>
    <font>
      <sz val="11"/>
      <color rgb="FF30245A"/>
      <name val="Arial"/>
      <family val="0"/>
      <charset val="1"/>
    </font>
    <font>
      <sz val="8"/>
      <color rgb="FFFFFFFF"/>
      <name val="Arial"/>
      <family val="0"/>
      <charset val="1"/>
    </font>
  </fonts>
  <fills count="8">
    <fill>
      <patternFill patternType="none"/>
    </fill>
    <fill>
      <patternFill patternType="gray125"/>
    </fill>
    <fill>
      <patternFill patternType="solid">
        <fgColor rgb="FFFFF5D1"/>
        <bgColor rgb="FFFFF0C2"/>
      </patternFill>
    </fill>
    <fill>
      <patternFill patternType="solid">
        <fgColor rgb="FFFFF0C2"/>
        <bgColor rgb="FFFFF5D1"/>
      </patternFill>
    </fill>
    <fill>
      <patternFill patternType="solid">
        <fgColor rgb="FFFDECEA"/>
        <bgColor rgb="FFF1EFF5"/>
      </patternFill>
    </fill>
    <fill>
      <patternFill patternType="solid">
        <fgColor rgb="FFE3F6F1"/>
        <bgColor rgb="FFF1EFF5"/>
      </patternFill>
    </fill>
    <fill>
      <patternFill patternType="solid">
        <fgColor rgb="FFEEE8FF"/>
        <bgColor rgb="FFF1EFF5"/>
      </patternFill>
    </fill>
    <fill>
      <patternFill patternType="solid">
        <fgColor rgb="FF30245A"/>
        <bgColor rgb="FF1C1A24"/>
      </patternFill>
    </fill>
  </fills>
  <borders count="3">
    <border diagonalUp="false" diagonalDown="false">
      <left/>
      <right/>
      <top/>
      <bottom/>
      <diagonal/>
    </border>
    <border diagonalUp="false" diagonalDown="false">
      <left style="thin">
        <color rgb="FFDDD8EA"/>
      </left>
      <right style="thin">
        <color rgb="FFDDD8EA"/>
      </right>
      <top style="thin">
        <color rgb="FFDDD8EA"/>
      </top>
      <bottom style="thin">
        <color rgb="FFDDD8EA"/>
      </bottom>
      <diagonal/>
    </border>
    <border diagonalUp="false" diagonalDown="false">
      <left style="thick">
        <color rgb="FFFFFFFF"/>
      </left>
      <right style="thick">
        <color rgb="FFFFFFFF"/>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2" xfId="0" applyFont="true" applyBorder="true" applyAlignment="true" applyProtection="false">
      <alignment horizontal="left" vertical="center" textRotation="0" wrapText="false" indent="1" shrinkToFit="false"/>
      <protection locked="true" hidden="false"/>
    </xf>
    <xf numFmtId="164" fontId="11" fillId="4" borderId="2" xfId="0" applyFont="true" applyBorder="true" applyAlignment="true" applyProtection="false">
      <alignment horizontal="left" vertical="center" textRotation="0" wrapText="false" indent="1" shrinkToFit="false"/>
      <protection locked="true" hidden="false"/>
    </xf>
    <xf numFmtId="164" fontId="11" fillId="5" borderId="2" xfId="0" applyFont="true" applyBorder="true" applyAlignment="true" applyProtection="false">
      <alignment horizontal="left" vertical="center" textRotation="0" wrapText="false" indent="1" shrinkToFit="false"/>
      <protection locked="true" hidden="false"/>
    </xf>
    <xf numFmtId="164" fontId="11" fillId="6" borderId="2" xfId="0" applyFont="true" applyBorder="true" applyAlignment="true" applyProtection="false">
      <alignment horizontal="left" vertical="center" textRotation="0" wrapText="false" indent="1" shrinkToFit="false"/>
      <protection locked="true" hidden="false"/>
    </xf>
    <xf numFmtId="165" fontId="12" fillId="3" borderId="2" xfId="0" applyFont="true" applyBorder="true" applyAlignment="true" applyProtection="false">
      <alignment horizontal="left" vertical="center" textRotation="0" wrapText="false" indent="1" shrinkToFit="false"/>
      <protection locked="true" hidden="false"/>
    </xf>
    <xf numFmtId="165" fontId="13" fillId="4" borderId="2" xfId="0" applyFont="true" applyBorder="true" applyAlignment="true" applyProtection="false">
      <alignment horizontal="left" vertical="center" textRotation="0" wrapText="false" indent="1" shrinkToFit="false"/>
      <protection locked="true" hidden="false"/>
    </xf>
    <xf numFmtId="165" fontId="14" fillId="5" borderId="2" xfId="0" applyFont="true" applyBorder="true" applyAlignment="true" applyProtection="false">
      <alignment horizontal="left" vertical="center" textRotation="0" wrapText="false" indent="1" shrinkToFit="false"/>
      <protection locked="true" hidden="false"/>
    </xf>
    <xf numFmtId="165" fontId="15" fillId="6" borderId="2" xfId="0" applyFont="true" applyBorder="true" applyAlignment="true" applyProtection="false">
      <alignment horizontal="left" vertical="center" textRotation="0" wrapText="false" indent="1" shrinkToFit="false"/>
      <protection locked="true" hidden="false"/>
    </xf>
    <xf numFmtId="164" fontId="16" fillId="3" borderId="2" xfId="0" applyFont="true" applyBorder="true" applyAlignment="true" applyProtection="false">
      <alignment horizontal="left" vertical="center" textRotation="0" wrapText="false" indent="1" shrinkToFit="false"/>
      <protection locked="true" hidden="false"/>
    </xf>
    <xf numFmtId="164" fontId="16" fillId="4" borderId="2" xfId="0" applyFont="true" applyBorder="true" applyAlignment="true" applyProtection="false">
      <alignment horizontal="left" vertical="center" textRotation="0" wrapText="false" indent="1" shrinkToFit="false"/>
      <protection locked="true" hidden="false"/>
    </xf>
    <xf numFmtId="164" fontId="16" fillId="5" borderId="2" xfId="0" applyFont="true" applyBorder="true" applyAlignment="true" applyProtection="false">
      <alignment horizontal="left" vertical="center" textRotation="0" wrapText="false" indent="1" shrinkToFit="false"/>
      <protection locked="true" hidden="false"/>
    </xf>
    <xf numFmtId="164" fontId="16" fillId="6" borderId="2" xfId="0" applyFont="true" applyBorder="true" applyAlignment="true" applyProtection="false">
      <alignment horizontal="left" vertical="center" textRotation="0" wrapText="false" indent="1" shrinkToFit="false"/>
      <protection locked="true" hidden="false"/>
    </xf>
    <xf numFmtId="164" fontId="17" fillId="7" borderId="1" xfId="0" applyFont="true" applyBorder="true" applyAlignment="true" applyProtection="false">
      <alignment horizontal="left" vertical="center" textRotation="0" wrapText="true" indent="0" shrinkToFit="false"/>
      <protection locked="true" hidden="false"/>
    </xf>
    <xf numFmtId="164" fontId="17" fillId="7" borderId="1" xfId="0" applyFont="true" applyBorder="true" applyAlignment="true" applyProtection="false">
      <alignment horizontal="right" vertical="center" textRotation="0" wrapText="true" indent="0" shrinkToFit="false"/>
      <protection locked="true" hidden="false"/>
    </xf>
    <xf numFmtId="166" fontId="18" fillId="0" borderId="1" xfId="0" applyFont="true" applyBorder="true" applyAlignment="true" applyProtection="false">
      <alignment horizontal="general" vertical="center" textRotation="0" wrapText="false" indent="0" shrinkToFit="false"/>
      <protection locked="true" hidden="false"/>
    </xf>
    <xf numFmtId="164" fontId="19" fillId="0" borderId="1" xfId="0" applyFont="true" applyBorder="true" applyAlignment="true" applyProtection="false">
      <alignment horizontal="general" vertical="center" textRotation="0" wrapText="true" indent="0" shrinkToFit="false"/>
      <protection locked="true" hidden="false"/>
    </xf>
    <xf numFmtId="164" fontId="18" fillId="0" borderId="1" xfId="0" applyFont="true" applyBorder="true" applyAlignment="true" applyProtection="false">
      <alignment horizontal="general" vertical="center" textRotation="0" wrapText="false" indent="0" shrinkToFit="false"/>
      <protection locked="true" hidden="false"/>
    </xf>
    <xf numFmtId="164" fontId="18" fillId="0" borderId="1" xfId="0" applyFont="true" applyBorder="true" applyAlignment="true" applyProtection="false">
      <alignment horizontal="general" vertical="center" textRotation="0" wrapText="true" indent="0" shrinkToFit="false"/>
      <protection locked="true" hidden="false"/>
    </xf>
    <xf numFmtId="164" fontId="20" fillId="2" borderId="1" xfId="0" applyFont="true" applyBorder="true" applyAlignment="true" applyProtection="false">
      <alignment horizontal="center" vertical="center" textRotation="0" wrapText="false" indent="0" shrinkToFit="false"/>
      <protection locked="true" hidden="false"/>
    </xf>
    <xf numFmtId="164" fontId="20" fillId="0" borderId="1" xfId="0" applyFont="true" applyBorder="true" applyAlignment="true" applyProtection="false">
      <alignment horizontal="center" vertical="center"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7" fontId="21" fillId="2" borderId="1" xfId="0" applyFont="true" applyBorder="true" applyAlignment="true" applyProtection="true">
      <alignment horizontal="general" vertical="center" textRotation="0" wrapText="false" indent="0" shrinkToFit="false"/>
      <protection locked="false" hidden="false"/>
    </xf>
    <xf numFmtId="167" fontId="18" fillId="0" borderId="1" xfId="0" applyFont="true" applyBorder="true" applyAlignment="true" applyProtection="false">
      <alignment horizontal="general" vertical="center" textRotation="0" wrapText="false" indent="0" shrinkToFit="false"/>
      <protection locked="true" hidden="false"/>
    </xf>
    <xf numFmtId="164" fontId="17" fillId="7" borderId="1" xfId="0" applyFont="true" applyBorder="true" applyAlignment="true" applyProtection="false">
      <alignment horizontal="general" vertical="center" textRotation="0" wrapText="true" indent="0" shrinkToFit="false"/>
      <protection locked="true" hidden="false"/>
    </xf>
    <xf numFmtId="164" fontId="7" fillId="6" borderId="1" xfId="0" applyFont="true" applyBorder="true" applyAlignment="true" applyProtection="false">
      <alignment horizontal="general" vertical="center" textRotation="0" wrapText="true" indent="0" shrinkToFit="false"/>
      <protection locked="true" hidden="false"/>
    </xf>
    <xf numFmtId="164" fontId="21" fillId="2" borderId="1" xfId="0" applyFont="true" applyBorder="true" applyAlignment="true" applyProtection="true">
      <alignment horizontal="general" vertical="center" textRotation="0" wrapText="true" indent="0" shrinkToFit="false"/>
      <protection locked="false" hidden="false"/>
    </xf>
    <xf numFmtId="164" fontId="21" fillId="2" borderId="1" xfId="0" applyFont="true" applyBorder="true" applyAlignment="true" applyProtection="true">
      <alignment horizontal="general" vertical="center" textRotation="0" wrapText="false" indent="0" shrinkToFit="false"/>
      <protection locked="false" hidden="false"/>
    </xf>
    <xf numFmtId="166" fontId="21" fillId="2" borderId="1" xfId="0" applyFont="true" applyBorder="true" applyAlignment="true" applyProtection="true">
      <alignment horizontal="general" vertical="center" textRotation="0" wrapText="false" indent="0" shrinkToFit="false"/>
      <protection locked="false" hidden="false"/>
    </xf>
    <xf numFmtId="168" fontId="22" fillId="0" borderId="1"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Arial"/>
        <charset val="1"/>
        <family val="0"/>
        <b val="1"/>
        <color rgb="FF6B4B00"/>
      </font>
      <fill>
        <patternFill>
          <bgColor rgb="FFFFF0C2"/>
        </patternFill>
      </fill>
    </dxf>
    <dxf>
      <font>
        <name val="Arial"/>
        <charset val="1"/>
        <family val="0"/>
        <b val="1"/>
        <color rgb="FFB42318"/>
      </font>
      <fill>
        <patternFill>
          <bgColor rgb="FFFDECEA"/>
        </patternFill>
      </fill>
    </dxf>
    <dxf>
      <font>
        <name val="Arial"/>
        <charset val="1"/>
        <family val="0"/>
        <b val="1"/>
        <color rgb="FF0E5C4D"/>
      </font>
      <fill>
        <patternFill>
          <bgColor rgb="FFE3F6F1"/>
        </patternFill>
      </fill>
    </dxf>
    <dxf>
      <font>
        <name val="Arial"/>
        <charset val="1"/>
        <family val="0"/>
        <b val="1"/>
        <color rgb="FF30245A"/>
      </font>
      <fill>
        <patternFill>
          <bgColor rgb="FFEEE8FF"/>
        </patternFill>
      </fill>
    </dxf>
    <dxf>
      <font>
        <name val="Arial"/>
        <charset val="1"/>
        <family val="0"/>
        <b val="1"/>
        <color rgb="FF5E5A73"/>
      </font>
      <fill>
        <patternFill>
          <bgColor rgb="FFF1EFF5"/>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6B4B00"/>
      <rgbColor rgb="FF800080"/>
      <rgbColor rgb="FF0E5C4D"/>
      <rgbColor rgb="FFC0C0C0"/>
      <rgbColor rgb="FF808080"/>
      <rgbColor rgb="FF9999FF"/>
      <rgbColor rgb="FF993366"/>
      <rgbColor rgb="FFFFF5D1"/>
      <rgbColor rgb="FFE3F6F1"/>
      <rgbColor rgb="FF660066"/>
      <rgbColor rgb="FFFF8080"/>
      <rgbColor rgb="FF0066CC"/>
      <rgbColor rgb="FFDDD8EA"/>
      <rgbColor rgb="FF000080"/>
      <rgbColor rgb="FFFF00FF"/>
      <rgbColor rgb="FFFFFF00"/>
      <rgbColor rgb="FF00FFFF"/>
      <rgbColor rgb="FF800080"/>
      <rgbColor rgb="FF800000"/>
      <rgbColor rgb="FF008080"/>
      <rgbColor rgb="FF0000FF"/>
      <rgbColor rgb="FF00CCFF"/>
      <rgbColor rgb="FFF1EFF5"/>
      <rgbColor rgb="FFEEE8FF"/>
      <rgbColor rgb="FFFFF0C2"/>
      <rgbColor rgb="FF99CCFF"/>
      <rgbColor rgb="FFFF99CC"/>
      <rgbColor rgb="FFCC99FF"/>
      <rgbColor rgb="FFFDECEA"/>
      <rgbColor rgb="FF3366FF"/>
      <rgbColor rgb="FF33CCCC"/>
      <rgbColor rgb="FF99CC00"/>
      <rgbColor rgb="FFFFCC00"/>
      <rgbColor rgb="FFFF9900"/>
      <rgbColor rgb="FFFF6600"/>
      <rgbColor rgb="FF5E5A73"/>
      <rgbColor rgb="FF969696"/>
      <rgbColor rgb="FF003366"/>
      <rgbColor rgb="FF339966"/>
      <rgbColor rgb="FF003300"/>
      <rgbColor rgb="FF1C1A24"/>
      <rgbColor rgb="FFB42318"/>
      <rgbColor rgb="FF993366"/>
      <rgbColor rgb="FF333399"/>
      <rgbColor rgb="FF3024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3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92"/>
  </cols>
  <sheetData>
    <row r="2" customFormat="false" ht="31.5" hidden="false" customHeight="tru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15" hidden="false" customHeight="false" outlineLevel="0" collapsed="false">
      <c r="B6" s="4" t="s">
        <v>3</v>
      </c>
      <c r="C6" s="5" t="s">
        <v>4</v>
      </c>
    </row>
    <row r="7" customFormat="false" ht="15" hidden="false" customHeight="false" outlineLevel="0" collapsed="false">
      <c r="B7" s="6" t="s">
        <v>5</v>
      </c>
      <c r="C7" s="5" t="s">
        <v>6</v>
      </c>
    </row>
    <row r="8" customFormat="false" ht="15" hidden="false" customHeight="false" outlineLevel="0" collapsed="false">
      <c r="B8" s="6" t="s">
        <v>7</v>
      </c>
      <c r="C8" s="5" t="s">
        <v>8</v>
      </c>
    </row>
    <row r="9" customFormat="false" ht="15" hidden="false" customHeight="false" outlineLevel="0" collapsed="false">
      <c r="B9" s="6" t="s">
        <v>9</v>
      </c>
      <c r="C9" s="5" t="s">
        <v>10</v>
      </c>
    </row>
    <row r="11" customFormat="false" ht="21.75" hidden="false" customHeight="true" outlineLevel="0" collapsed="false">
      <c r="B11" s="3" t="s">
        <v>11</v>
      </c>
    </row>
    <row r="12" customFormat="false" ht="31.5" hidden="false" customHeight="true" outlineLevel="0" collapsed="false">
      <c r="B12" s="7" t="s">
        <v>12</v>
      </c>
      <c r="C12" s="7"/>
    </row>
    <row r="13" customFormat="false" ht="31.5" hidden="false" customHeight="true" outlineLevel="0" collapsed="false">
      <c r="B13" s="7" t="s">
        <v>13</v>
      </c>
      <c r="C13" s="7"/>
    </row>
    <row r="14" customFormat="false" ht="17.25" hidden="false" customHeight="true" outlineLevel="0" collapsed="false">
      <c r="B14" s="7" t="s">
        <v>14</v>
      </c>
      <c r="C14" s="7"/>
    </row>
    <row r="16" customFormat="false" ht="21.75" hidden="false" customHeight="true" outlineLevel="0" collapsed="false">
      <c r="B16" s="3" t="s">
        <v>15</v>
      </c>
    </row>
    <row r="17" customFormat="false" ht="17.25" hidden="false" customHeight="true" outlineLevel="0" collapsed="false">
      <c r="B17" s="7" t="s">
        <v>16</v>
      </c>
      <c r="C17" s="7"/>
    </row>
    <row r="18" customFormat="false" ht="31.5" hidden="false" customHeight="true" outlineLevel="0" collapsed="false">
      <c r="B18" s="7" t="s">
        <v>17</v>
      </c>
      <c r="C18" s="7"/>
    </row>
    <row r="19" customFormat="false" ht="17.25" hidden="false" customHeight="true" outlineLevel="0" collapsed="false">
      <c r="B19" s="7" t="s">
        <v>18</v>
      </c>
      <c r="C19" s="7"/>
    </row>
    <row r="21" customFormat="false" ht="21.75" hidden="false" customHeight="true" outlineLevel="0" collapsed="false">
      <c r="B21" s="3" t="s">
        <v>19</v>
      </c>
    </row>
    <row r="22" customFormat="false" ht="31.5" hidden="false" customHeight="true" outlineLevel="0" collapsed="false">
      <c r="B22" s="7" t="s">
        <v>20</v>
      </c>
      <c r="C22" s="7"/>
    </row>
    <row r="23" customFormat="false" ht="31.5" hidden="false" customHeight="true" outlineLevel="0" collapsed="false">
      <c r="B23" s="7" t="s">
        <v>21</v>
      </c>
      <c r="C23" s="7"/>
    </row>
    <row r="24" customFormat="false" ht="31.5" hidden="false" customHeight="true" outlineLevel="0" collapsed="false">
      <c r="B24" s="7" t="s">
        <v>22</v>
      </c>
      <c r="C24" s="7"/>
    </row>
    <row r="26" customFormat="false" ht="21.75" hidden="false" customHeight="true" outlineLevel="0" collapsed="false">
      <c r="B26" s="3" t="s">
        <v>23</v>
      </c>
    </row>
    <row r="27" customFormat="false" ht="31.5" hidden="false" customHeight="true" outlineLevel="0" collapsed="false">
      <c r="B27" s="7" t="s">
        <v>24</v>
      </c>
      <c r="C27" s="7"/>
    </row>
    <row r="28" customFormat="false" ht="31.5" hidden="false" customHeight="true" outlineLevel="0" collapsed="false">
      <c r="B28" s="7" t="s">
        <v>25</v>
      </c>
      <c r="C28" s="7"/>
    </row>
    <row r="30" customFormat="false" ht="21.75" hidden="false" customHeight="true" outlineLevel="0" collapsed="false">
      <c r="B30" s="3" t="s">
        <v>26</v>
      </c>
    </row>
    <row r="31" customFormat="false" ht="31.5" hidden="false" customHeight="true" outlineLevel="0" collapsed="false">
      <c r="B31" s="7" t="s">
        <v>27</v>
      </c>
      <c r="C31" s="7"/>
    </row>
    <row r="32" customFormat="false" ht="31.5" hidden="false" customHeight="true" outlineLevel="0" collapsed="false">
      <c r="B32" s="7" t="s">
        <v>28</v>
      </c>
      <c r="C32" s="7"/>
    </row>
    <row r="34" customFormat="false" ht="21.75" hidden="false" customHeight="true" outlineLevel="0" collapsed="false">
      <c r="B34" s="3" t="s">
        <v>29</v>
      </c>
    </row>
    <row r="35" customFormat="false" ht="17.25" hidden="false" customHeight="true" outlineLevel="0" collapsed="false">
      <c r="B35" s="7" t="s">
        <v>30</v>
      </c>
      <c r="C35" s="7"/>
    </row>
    <row r="36" customFormat="false" ht="17.25" hidden="false" customHeight="true" outlineLevel="0" collapsed="false">
      <c r="B36" s="7" t="s">
        <v>31</v>
      </c>
      <c r="C36" s="7"/>
    </row>
  </sheetData>
  <sheetProtection sheet="true" formatCells="false" formatColumns="false" formatRows="false"/>
  <mergeCells count="15">
    <mergeCell ref="B12:C12"/>
    <mergeCell ref="B13:C13"/>
    <mergeCell ref="B14:C14"/>
    <mergeCell ref="B17:C17"/>
    <mergeCell ref="B18:C18"/>
    <mergeCell ref="B19:C19"/>
    <mergeCell ref="B22:C22"/>
    <mergeCell ref="B23:C23"/>
    <mergeCell ref="B24:C24"/>
    <mergeCell ref="B27:C27"/>
    <mergeCell ref="B28:C28"/>
    <mergeCell ref="B31:C31"/>
    <mergeCell ref="B32:C32"/>
    <mergeCell ref="B35:C35"/>
    <mergeCell ref="B36:C36"/>
  </mergeCell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3" min="1" style="0" width="14"/>
    <col collapsed="false" customWidth="true" hidden="false" outlineLevel="0" max="4" min="4" style="0" width="32"/>
    <col collapsed="false" customWidth="true" hidden="false" outlineLevel="0" max="5" min="5" style="0" width="14"/>
    <col collapsed="false" customWidth="true" hidden="false" outlineLevel="0" max="6" min="6" style="0" width="12"/>
    <col collapsed="false" customWidth="true" hidden="false" outlineLevel="0" max="7" min="7" style="0" width="22"/>
    <col collapsed="false" customWidth="true" hidden="false" outlineLevel="0" max="8" min="8" style="0" width="46"/>
  </cols>
  <sheetData>
    <row r="1" customFormat="false" ht="27.75" hidden="false" customHeight="true" outlineLevel="0" collapsed="false">
      <c r="A1" s="8" t="s">
        <v>32</v>
      </c>
    </row>
    <row r="2" customFormat="false" ht="15" hidden="false" customHeight="false" outlineLevel="0" collapsed="false">
      <c r="A2" s="9" t="str">
        <f aca="false">"Everything in the order you need to start it. Year: "&amp;Settings!$B$5&amp;". Statuses use today's date."</f>
        <v>Everything in the order you need to start it. Year: 2027. Statuses use today's date.</v>
      </c>
    </row>
    <row r="4" customFormat="false" ht="19.5" hidden="false" customHeight="true" outlineLevel="0" collapsed="false">
      <c r="A4" s="10" t="s">
        <v>33</v>
      </c>
      <c r="B4" s="10"/>
      <c r="C4" s="11" t="s">
        <v>34</v>
      </c>
      <c r="D4" s="11"/>
      <c r="E4" s="12" t="s">
        <v>35</v>
      </c>
      <c r="F4" s="12"/>
      <c r="G4" s="13" t="s">
        <v>36</v>
      </c>
      <c r="H4" s="13"/>
    </row>
    <row r="5" customFormat="false" ht="30" hidden="false" customHeight="true" outlineLevel="0" collapsed="false">
      <c r="A5" s="14" t="n">
        <f aca="false">COUNTIF(Occasions!$J$6:$J$45,"Make it now")</f>
        <v>1</v>
      </c>
      <c r="B5" s="14"/>
      <c r="C5" s="15" t="n">
        <f aca="false">COUNTIF(Occasions!$J$6:$J$45,"Should be listed now")</f>
        <v>0</v>
      </c>
      <c r="D5" s="15"/>
      <c r="E5" s="16" t="n">
        <f aca="false">COUNTIF(Occasions!$J$6:$J$45,"Buyers are searching")</f>
        <v>0</v>
      </c>
      <c r="F5" s="16"/>
      <c r="G5" s="17" t="n">
        <f aca="false">COUNTIF(Occasions!$J$6:$J$45,"Coming up")</f>
        <v>18</v>
      </c>
      <c r="H5" s="17"/>
    </row>
    <row r="6" customFormat="false" ht="18" hidden="false" customHeight="true" outlineLevel="0" collapsed="false">
      <c r="A6" s="18" t="s">
        <v>37</v>
      </c>
      <c r="B6" s="18"/>
      <c r="C6" s="19" t="s">
        <v>38</v>
      </c>
      <c r="D6" s="19"/>
      <c r="E6" s="20" t="s">
        <v>39</v>
      </c>
      <c r="F6" s="20"/>
      <c r="G6" s="21" t="s">
        <v>40</v>
      </c>
      <c r="H6" s="21"/>
    </row>
    <row r="9" customFormat="false" ht="23.85" hidden="false" customHeight="false" outlineLevel="0" collapsed="false">
      <c r="A9" s="22" t="s">
        <v>41</v>
      </c>
      <c r="B9" s="23" t="s">
        <v>42</v>
      </c>
      <c r="C9" s="23" t="s">
        <v>43</v>
      </c>
      <c r="D9" s="23" t="s">
        <v>44</v>
      </c>
      <c r="E9" s="23" t="s">
        <v>45</v>
      </c>
      <c r="F9" s="23" t="s">
        <v>46</v>
      </c>
      <c r="G9" s="23" t="s">
        <v>47</v>
      </c>
      <c r="H9" s="23" t="s">
        <v>48</v>
      </c>
    </row>
    <row r="10" customFormat="false" ht="30" hidden="false" customHeight="true" outlineLevel="0" collapsed="false">
      <c r="A10" s="24" t="n">
        <f aca="false">IF(1&gt;COUNT(Occasions!$K$6:$K$45),"",INDEX(Occasions!$G$6:$G$45,MATCH(SMALL(Occasions!$K$6:$K$45,1),Occasions!$K$6:$K$45,0)))</f>
        <v>46311</v>
      </c>
      <c r="B10" s="24" t="n">
        <f aca="false">IF(1&gt;COUNT(Occasions!$K$6:$K$45),"",INDEX(Occasions!$H$6:$H$45,MATCH(SMALL(Occasions!$K$6:$K$45,1),Occasions!$K$6:$K$45,0)))</f>
        <v>46339</v>
      </c>
      <c r="C10" s="24" t="n">
        <f aca="false">IF(1&gt;COUNT(Occasions!$K$6:$K$45),"",INDEX(Occasions!$I$6:$I$45,MATCH(SMALL(Occasions!$K$6:$K$45,1),Occasions!$K$6:$K$45,0)))</f>
        <v>46367</v>
      </c>
      <c r="D10" s="25" t="str">
        <f aca="false">IF(1&gt;COUNT(Occasions!$K$6:$K$45),"",INDEX(Occasions!$A$6:$A$45,MATCH(SMALL(Occasions!$K$6:$K$45,1),Occasions!$K$6:$K$45,0)))</f>
        <v>New Year resolutions</v>
      </c>
      <c r="E10" s="24" t="n">
        <f aca="false">IF(1&gt;COUNT(Occasions!$K$6:$K$45),"",INDEX(Occasions!$C$6:$C$45,MATCH(SMALL(Occasions!$K$6:$K$45,1),Occasions!$K$6:$K$45,0)))</f>
        <v>46388</v>
      </c>
      <c r="F10" s="26" t="str">
        <f aca="false">IF(1&gt;COUNT(Occasions!$K$6:$K$45),"",INDEX(Occasions!$B$6:$B$45,MATCH(SMALL(Occasions!$K$6:$K$45,1),Occasions!$K$6:$K$45,0)))</f>
        <v>UK and US</v>
      </c>
      <c r="G10" s="26" t="str">
        <f aca="false">IF(1&gt;COUNT(Occasions!$K$6:$K$45),"",INDEX(Occasions!$J$6:$J$45,MATCH(SMALL(Occasions!$K$6:$K$45,1),Occasions!$K$6:$K$45,0)))</f>
        <v>Make it now</v>
      </c>
      <c r="H10" s="27" t="str">
        <f aca="false">IF(1&gt;COUNT(Occasions!$K$6:$K$45),"",INDEX(Occasions!$F$6:$F$45,MATCH(SMALL(Occasions!$K$6:$K$45,1),Occasions!$K$6:$K$45,0)))</f>
        <v>Habit trackers, goal planners, fitness and reading logs</v>
      </c>
    </row>
    <row r="11" customFormat="false" ht="30" hidden="false" customHeight="true" outlineLevel="0" collapsed="false">
      <c r="A11" s="24" t="n">
        <f aca="false">IF(2&gt;COUNT(Occasions!$K$6:$K$45),"",INDEX(Occasions!$G$6:$G$45,MATCH(SMALL(Occasions!$K$6:$K$45,2),Occasions!$K$6:$K$45,0)))</f>
        <v>46327</v>
      </c>
      <c r="B11" s="24" t="n">
        <f aca="false">IF(2&gt;COUNT(Occasions!$K$6:$K$45),"",INDEX(Occasions!$H$6:$H$45,MATCH(SMALL(Occasions!$K$6:$K$45,2),Occasions!$K$6:$K$45,0)))</f>
        <v>46355</v>
      </c>
      <c r="C11" s="24" t="n">
        <f aca="false">IF(2&gt;COUNT(Occasions!$K$6:$K$45),"",INDEX(Occasions!$I$6:$I$45,MATCH(SMALL(Occasions!$K$6:$K$45,2),Occasions!$K$6:$K$45,0)))</f>
        <v>46376</v>
      </c>
      <c r="D11" s="25" t="str">
        <f aca="false">IF(2&gt;COUNT(Occasions!$K$6:$K$45),"",INDEX(Occasions!$A$6:$A$45,MATCH(SMALL(Occasions!$K$6:$K$45,2),Occasions!$K$6:$K$45,0)))</f>
        <v>Self Assessment tax deadline</v>
      </c>
      <c r="E11" s="24" t="n">
        <f aca="false">IF(2&gt;COUNT(Occasions!$K$6:$K$45),"",INDEX(Occasions!$C$6:$C$45,MATCH(SMALL(Occasions!$K$6:$K$45,2),Occasions!$K$6:$K$45,0)))</f>
        <v>46418</v>
      </c>
      <c r="F11" s="26" t="str">
        <f aca="false">IF(2&gt;COUNT(Occasions!$K$6:$K$45),"",INDEX(Occasions!$B$6:$B$45,MATCH(SMALL(Occasions!$K$6:$K$45,2),Occasions!$K$6:$K$45,0)))</f>
        <v>UK</v>
      </c>
      <c r="G11" s="26" t="str">
        <f aca="false">IF(2&gt;COUNT(Occasions!$K$6:$K$45),"",INDEX(Occasions!$J$6:$J$45,MATCH(SMALL(Occasions!$K$6:$K$45,2),Occasions!$K$6:$K$45,0)))</f>
        <v>Coming up</v>
      </c>
      <c r="H11" s="27" t="str">
        <f aca="false">IF(2&gt;COUNT(Occasions!$K$6:$K$45),"",INDEX(Occasions!$F$6:$F$45,MATCH(SMALL(Occasions!$K$6:$K$45,2),Occasions!$K$6:$K$45,0)))</f>
        <v>Income and expense trackers, tax year organisers</v>
      </c>
    </row>
    <row r="12" customFormat="false" ht="30" hidden="false" customHeight="true" outlineLevel="0" collapsed="false">
      <c r="A12" s="24" t="n">
        <f aca="false">IF(3&gt;COUNT(Occasions!$K$6:$K$45),"",INDEX(Occasions!$G$6:$G$45,MATCH(SMALL(Occasions!$K$6:$K$45,3),Occasions!$K$6:$K$45,0)))</f>
        <v>46355</v>
      </c>
      <c r="B12" s="24" t="n">
        <f aca="false">IF(3&gt;COUNT(Occasions!$K$6:$K$45),"",INDEX(Occasions!$H$6:$H$45,MATCH(SMALL(Occasions!$K$6:$K$45,3),Occasions!$K$6:$K$45,0)))</f>
        <v>46383</v>
      </c>
      <c r="C12" s="24" t="n">
        <f aca="false">IF(3&gt;COUNT(Occasions!$K$6:$K$45),"",INDEX(Occasions!$I$6:$I$45,MATCH(SMALL(Occasions!$K$6:$K$45,3),Occasions!$K$6:$K$45,0)))</f>
        <v>46404</v>
      </c>
      <c r="D12" s="25" t="str">
        <f aca="false">IF(3&gt;COUNT(Occasions!$K$6:$K$45),"",INDEX(Occasions!$A$6:$A$45,MATCH(SMALL(Occasions!$K$6:$K$45,3),Occasions!$K$6:$K$45,0)))</f>
        <v>Valentine's Day</v>
      </c>
      <c r="E12" s="24" t="n">
        <f aca="false">IF(3&gt;COUNT(Occasions!$K$6:$K$45),"",INDEX(Occasions!$C$6:$C$45,MATCH(SMALL(Occasions!$K$6:$K$45,3),Occasions!$K$6:$K$45,0)))</f>
        <v>46432</v>
      </c>
      <c r="F12" s="26" t="str">
        <f aca="false">IF(3&gt;COUNT(Occasions!$K$6:$K$45),"",INDEX(Occasions!$B$6:$B$45,MATCH(SMALL(Occasions!$K$6:$K$45,3),Occasions!$K$6:$K$45,0)))</f>
        <v>UK and US</v>
      </c>
      <c r="G12" s="26" t="str">
        <f aca="false">IF(3&gt;COUNT(Occasions!$K$6:$K$45),"",INDEX(Occasions!$J$6:$J$45,MATCH(SMALL(Occasions!$K$6:$K$45,3),Occasions!$K$6:$K$45,0)))</f>
        <v>Coming up</v>
      </c>
      <c r="H12" s="27" t="str">
        <f aca="false">IF(3&gt;COUNT(Occasions!$K$6:$K$45),"",INDEX(Occasions!$F$6:$F$45,MATCH(SMALL(Occasions!$K$6:$K$45,3),Occasions!$K$6:$K$45,0)))</f>
        <v>Printable cards, love notes, date night ideas, classroom cards</v>
      </c>
    </row>
    <row r="13" customFormat="false" ht="30" hidden="false" customHeight="true" outlineLevel="0" collapsed="false">
      <c r="A13" s="24" t="n">
        <f aca="false">IF(4&gt;COUNT(Occasions!$K$6:$K$45),"",INDEX(Occasions!$G$6:$G$45,MATCH(SMALL(Occasions!$K$6:$K$45,4),Occasions!$K$6:$K$45,0)))</f>
        <v>46376</v>
      </c>
      <c r="B13" s="24" t="n">
        <f aca="false">IF(4&gt;COUNT(Occasions!$K$6:$K$45),"",INDEX(Occasions!$H$6:$H$45,MATCH(SMALL(Occasions!$K$6:$K$45,4),Occasions!$K$6:$K$45,0)))</f>
        <v>46404</v>
      </c>
      <c r="C13" s="24" t="n">
        <f aca="false">IF(4&gt;COUNT(Occasions!$K$6:$K$45),"",INDEX(Occasions!$I$6:$I$45,MATCH(SMALL(Occasions!$K$6:$K$45,4),Occasions!$K$6:$K$45,0)))</f>
        <v>46425</v>
      </c>
      <c r="D13" s="25" t="str">
        <f aca="false">IF(4&gt;COUNT(Occasions!$K$6:$K$45),"",INDEX(Occasions!$A$6:$A$45,MATCH(SMALL(Occasions!$K$6:$K$45,4),Occasions!$K$6:$K$45,0)))</f>
        <v>Mother's Day</v>
      </c>
      <c r="E13" s="24" t="n">
        <f aca="false">IF(4&gt;COUNT(Occasions!$K$6:$K$45),"",INDEX(Occasions!$C$6:$C$45,MATCH(SMALL(Occasions!$K$6:$K$45,4),Occasions!$K$6:$K$45,0)))</f>
        <v>46453</v>
      </c>
      <c r="F13" s="26" t="str">
        <f aca="false">IF(4&gt;COUNT(Occasions!$K$6:$K$45),"",INDEX(Occasions!$B$6:$B$45,MATCH(SMALL(Occasions!$K$6:$K$45,4),Occasions!$K$6:$K$45,0)))</f>
        <v>UK</v>
      </c>
      <c r="G13" s="26" t="str">
        <f aca="false">IF(4&gt;COUNT(Occasions!$K$6:$K$45),"",INDEX(Occasions!$J$6:$J$45,MATCH(SMALL(Occasions!$K$6:$K$45,4),Occasions!$K$6:$K$45,0)))</f>
        <v>Coming up</v>
      </c>
      <c r="H13" s="27" t="str">
        <f aca="false">IF(4&gt;COUNT(Occasions!$K$6:$K$45),"",INDEX(Occasions!$F$6:$F$45,MATCH(SMALL(Occasions!$K$6:$K$45,4),Occasions!$K$6:$K$45,0)))</f>
        <v>Printable cards, gift vouchers, colouring pages, wall art</v>
      </c>
    </row>
    <row r="14" customFormat="false" ht="30" hidden="false" customHeight="true" outlineLevel="0" collapsed="false">
      <c r="A14" s="24" t="n">
        <f aca="false">IF(5&gt;COUNT(Occasions!$K$6:$K$45),"",INDEX(Occasions!$G$6:$G$45,MATCH(SMALL(Occasions!$K$6:$K$45,5),Occasions!$K$6:$K$45,0)))</f>
        <v>46397</v>
      </c>
      <c r="B14" s="24" t="n">
        <f aca="false">IF(5&gt;COUNT(Occasions!$K$6:$K$45),"",INDEX(Occasions!$H$6:$H$45,MATCH(SMALL(Occasions!$K$6:$K$45,5),Occasions!$K$6:$K$45,0)))</f>
        <v>46425</v>
      </c>
      <c r="C14" s="24" t="n">
        <f aca="false">IF(5&gt;COUNT(Occasions!$K$6:$K$45),"",INDEX(Occasions!$I$6:$I$45,MATCH(SMALL(Occasions!$K$6:$K$45,5),Occasions!$K$6:$K$45,0)))</f>
        <v>46446</v>
      </c>
      <c r="D14" s="25" t="str">
        <f aca="false">IF(5&gt;COUNT(Occasions!$K$6:$K$45),"",INDEX(Occasions!$A$6:$A$45,MATCH(SMALL(Occasions!$K$6:$K$45,5),Occasions!$K$6:$K$45,0)))</f>
        <v>Easter</v>
      </c>
      <c r="E14" s="24" t="n">
        <f aca="false">IF(5&gt;COUNT(Occasions!$K$6:$K$45),"",INDEX(Occasions!$C$6:$C$45,MATCH(SMALL(Occasions!$K$6:$K$45,5),Occasions!$K$6:$K$45,0)))</f>
        <v>46474</v>
      </c>
      <c r="F14" s="26" t="str">
        <f aca="false">IF(5&gt;COUNT(Occasions!$K$6:$K$45),"",INDEX(Occasions!$B$6:$B$45,MATCH(SMALL(Occasions!$K$6:$K$45,5),Occasions!$K$6:$K$45,0)))</f>
        <v>UK and US</v>
      </c>
      <c r="G14" s="26" t="str">
        <f aca="false">IF(5&gt;COUNT(Occasions!$K$6:$K$45),"",INDEX(Occasions!$J$6:$J$45,MATCH(SMALL(Occasions!$K$6:$K$45,5),Occasions!$K$6:$K$45,0)))</f>
        <v>Coming up</v>
      </c>
      <c r="H14" s="27" t="str">
        <f aca="false">IF(5&gt;COUNT(Occasions!$K$6:$K$45),"",INDEX(Occasions!$F$6:$F$45,MATCH(SMALL(Occasions!$K$6:$K$45,5),Occasions!$K$6:$K$45,0)))</f>
        <v>Egg hunt clues, activity packs, colouring pages, tags</v>
      </c>
    </row>
    <row r="15" customFormat="false" ht="30" hidden="false" customHeight="true" outlineLevel="0" collapsed="false">
      <c r="A15" s="24" t="n">
        <f aca="false">IF(6&gt;COUNT(Occasions!$K$6:$K$45),"",INDEX(Occasions!$G$6:$G$45,MATCH(SMALL(Occasions!$K$6:$K$45,6),Occasions!$K$6:$K$45,0)))</f>
        <v>46415</v>
      </c>
      <c r="B15" s="24" t="n">
        <f aca="false">IF(6&gt;COUNT(Occasions!$K$6:$K$45),"",INDEX(Occasions!$H$6:$H$45,MATCH(SMALL(Occasions!$K$6:$K$45,6),Occasions!$K$6:$K$45,0)))</f>
        <v>46443</v>
      </c>
      <c r="C15" s="24" t="n">
        <f aca="false">IF(6&gt;COUNT(Occasions!$K$6:$K$45),"",INDEX(Occasions!$I$6:$I$45,MATCH(SMALL(Occasions!$K$6:$K$45,6),Occasions!$K$6:$K$45,0)))</f>
        <v>46457</v>
      </c>
      <c r="D15" s="25" t="str">
        <f aca="false">IF(6&gt;COUNT(Occasions!$K$6:$K$45),"",INDEX(Occasions!$A$6:$A$45,MATCH(SMALL(Occasions!$K$6:$K$45,6),Occasions!$K$6:$K$45,0)))</f>
        <v>Wedding season (approximate)</v>
      </c>
      <c r="E15" s="24" t="n">
        <f aca="false">IF(6&gt;COUNT(Occasions!$K$6:$K$45),"",INDEX(Occasions!$C$6:$C$45,MATCH(SMALL(Occasions!$K$6:$K$45,6),Occasions!$K$6:$K$45,0)))</f>
        <v>46569</v>
      </c>
      <c r="F15" s="26" t="str">
        <f aca="false">IF(6&gt;COUNT(Occasions!$K$6:$K$45),"",INDEX(Occasions!$B$6:$B$45,MATCH(SMALL(Occasions!$K$6:$K$45,6),Occasions!$K$6:$K$45,0)))</f>
        <v>UK and US</v>
      </c>
      <c r="G15" s="26" t="str">
        <f aca="false">IF(6&gt;COUNT(Occasions!$K$6:$K$45),"",INDEX(Occasions!$J$6:$J$45,MATCH(SMALL(Occasions!$K$6:$K$45,6),Occasions!$K$6:$K$45,0)))</f>
        <v>Coming up</v>
      </c>
      <c r="H15" s="27" t="str">
        <f aca="false">IF(6&gt;COUNT(Occasions!$K$6:$K$45),"",INDEX(Occasions!$F$6:$F$45,MATCH(SMALL(Occasions!$K$6:$K$45,6),Occasions!$K$6:$K$45,0)))</f>
        <v>Budget planners, checklists, invitations, signs. Peak June to September</v>
      </c>
    </row>
    <row r="16" customFormat="false" ht="30" hidden="false" customHeight="true" outlineLevel="0" collapsed="false">
      <c r="A16" s="24" t="n">
        <f aca="false">IF(7&gt;COUNT(Occasions!$K$6:$K$45),"",INDEX(Occasions!$G$6:$G$45,MATCH(SMALL(Occasions!$K$6:$K$45,7),Occasions!$K$6:$K$45,0)))</f>
        <v>46439</v>
      </c>
      <c r="B16" s="24" t="n">
        <f aca="false">IF(7&gt;COUNT(Occasions!$K$6:$K$45),"",INDEX(Occasions!$H$6:$H$45,MATCH(SMALL(Occasions!$K$6:$K$45,7),Occasions!$K$6:$K$45,0)))</f>
        <v>46467</v>
      </c>
      <c r="C16" s="24" t="n">
        <f aca="false">IF(7&gt;COUNT(Occasions!$K$6:$K$45),"",INDEX(Occasions!$I$6:$I$45,MATCH(SMALL(Occasions!$K$6:$K$45,7),Occasions!$K$6:$K$45,0)))</f>
        <v>46488</v>
      </c>
      <c r="D16" s="25" t="str">
        <f aca="false">IF(7&gt;COUNT(Occasions!$K$6:$K$45),"",INDEX(Occasions!$A$6:$A$45,MATCH(SMALL(Occasions!$K$6:$K$45,7),Occasions!$K$6:$K$45,0)))</f>
        <v>Mother's Day</v>
      </c>
      <c r="E16" s="24" t="n">
        <f aca="false">IF(7&gt;COUNT(Occasions!$K$6:$K$45),"",INDEX(Occasions!$C$6:$C$45,MATCH(SMALL(Occasions!$K$6:$K$45,7),Occasions!$K$6:$K$45,0)))</f>
        <v>46516</v>
      </c>
      <c r="F16" s="26" t="str">
        <f aca="false">IF(7&gt;COUNT(Occasions!$K$6:$K$45),"",INDEX(Occasions!$B$6:$B$45,MATCH(SMALL(Occasions!$K$6:$K$45,7),Occasions!$K$6:$K$45,0)))</f>
        <v>US</v>
      </c>
      <c r="G16" s="26" t="str">
        <f aca="false">IF(7&gt;COUNT(Occasions!$K$6:$K$45),"",INDEX(Occasions!$J$6:$J$45,MATCH(SMALL(Occasions!$K$6:$K$45,7),Occasions!$K$6:$K$45,0)))</f>
        <v>Coming up</v>
      </c>
      <c r="H16" s="27" t="str">
        <f aca="false">IF(7&gt;COUNT(Occasions!$K$6:$K$45),"",INDEX(Occasions!$F$6:$F$45,MATCH(SMALL(Occasions!$K$6:$K$45,7),Occasions!$K$6:$K$45,0)))</f>
        <v>Printable cards, gift vouchers, wall art</v>
      </c>
    </row>
    <row r="17" customFormat="false" ht="30" hidden="false" customHeight="true" outlineLevel="0" collapsed="false">
      <c r="A17" s="24" t="n">
        <f aca="false">IF(8&gt;COUNT(Occasions!$K$6:$K$45),"",INDEX(Occasions!$G$6:$G$45,MATCH(SMALL(Occasions!$K$6:$K$45,8),Occasions!$K$6:$K$45,0)))</f>
        <v>46440</v>
      </c>
      <c r="B17" s="24" t="n">
        <f aca="false">IF(8&gt;COUNT(Occasions!$K$6:$K$45),"",INDEX(Occasions!$H$6:$H$45,MATCH(SMALL(Occasions!$K$6:$K$45,8),Occasions!$K$6:$K$45,0)))</f>
        <v>46468</v>
      </c>
      <c r="C17" s="24" t="n">
        <f aca="false">IF(8&gt;COUNT(Occasions!$K$6:$K$45),"",INDEX(Occasions!$I$6:$I$45,MATCH(SMALL(Occasions!$K$6:$K$45,8),Occasions!$K$6:$K$45,0)))</f>
        <v>46489</v>
      </c>
      <c r="D17" s="25" t="str">
        <f aca="false">IF(8&gt;COUNT(Occasions!$K$6:$K$45),"",INDEX(Occasions!$A$6:$A$45,MATCH(SMALL(Occasions!$K$6:$K$45,8),Occasions!$K$6:$K$45,0)))</f>
        <v>Teacher Appreciation Week</v>
      </c>
      <c r="E17" s="24" t="n">
        <f aca="false">IF(8&gt;COUNT(Occasions!$K$6:$K$45),"",INDEX(Occasions!$C$6:$C$45,MATCH(SMALL(Occasions!$K$6:$K$45,8),Occasions!$K$6:$K$45,0)))</f>
        <v>46510</v>
      </c>
      <c r="F17" s="26" t="str">
        <f aca="false">IF(8&gt;COUNT(Occasions!$K$6:$K$45),"",INDEX(Occasions!$B$6:$B$45,MATCH(SMALL(Occasions!$K$6:$K$45,8),Occasions!$K$6:$K$45,0)))</f>
        <v>US</v>
      </c>
      <c r="G17" s="26" t="str">
        <f aca="false">IF(8&gt;COUNT(Occasions!$K$6:$K$45),"",INDEX(Occasions!$J$6:$J$45,MATCH(SMALL(Occasions!$K$6:$K$45,8),Occasions!$K$6:$K$45,0)))</f>
        <v>Coming up</v>
      </c>
      <c r="H17" s="27" t="str">
        <f aca="false">IF(8&gt;COUNT(Occasions!$K$6:$K$45),"",INDEX(Occasions!$F$6:$F$45,MATCH(SMALL(Occasions!$K$6:$K$45,8),Occasions!$K$6:$K$45,0)))</f>
        <v>Thank you cards, gift tags, printable certificates</v>
      </c>
    </row>
    <row r="18" customFormat="false" ht="30" hidden="false" customHeight="true" outlineLevel="0" collapsed="false">
      <c r="A18" s="24" t="n">
        <f aca="false">IF(9&gt;COUNT(Occasions!$K$6:$K$45),"",INDEX(Occasions!$G$6:$G$45,MATCH(SMALL(Occasions!$K$6:$K$45,9),Occasions!$K$6:$K$45,0)))</f>
        <v>46455</v>
      </c>
      <c r="B18" s="24" t="n">
        <f aca="false">IF(9&gt;COUNT(Occasions!$K$6:$K$45),"",INDEX(Occasions!$H$6:$H$45,MATCH(SMALL(Occasions!$K$6:$K$45,9),Occasions!$K$6:$K$45,0)))</f>
        <v>46483</v>
      </c>
      <c r="C18" s="24" t="n">
        <f aca="false">IF(9&gt;COUNT(Occasions!$K$6:$K$45),"",INDEX(Occasions!$I$6:$I$45,MATCH(SMALL(Occasions!$K$6:$K$45,9),Occasions!$K$6:$K$45,0)))</f>
        <v>46497</v>
      </c>
      <c r="D18" s="25" t="str">
        <f aca="false">IF(9&gt;COUNT(Occasions!$K$6:$K$45),"",INDEX(Occasions!$A$6:$A$45,MATCH(SMALL(Occasions!$K$6:$K$45,9),Occasions!$K$6:$K$45,0)))</f>
        <v>Graduation (approximate)</v>
      </c>
      <c r="E18" s="24" t="n">
        <f aca="false">IF(9&gt;COUNT(Occasions!$K$6:$K$45),"",INDEX(Occasions!$C$6:$C$45,MATCH(SMALL(Occasions!$K$6:$K$45,9),Occasions!$K$6:$K$45,0)))</f>
        <v>46539</v>
      </c>
      <c r="F18" s="26" t="str">
        <f aca="false">IF(9&gt;COUNT(Occasions!$K$6:$K$45),"",INDEX(Occasions!$B$6:$B$45,MATCH(SMALL(Occasions!$K$6:$K$45,9),Occasions!$K$6:$K$45,0)))</f>
        <v>UK and US</v>
      </c>
      <c r="G18" s="26" t="str">
        <f aca="false">IF(9&gt;COUNT(Occasions!$K$6:$K$45),"",INDEX(Occasions!$J$6:$J$45,MATCH(SMALL(Occasions!$K$6:$K$45,9),Occasions!$K$6:$K$45,0)))</f>
        <v>Coming up</v>
      </c>
      <c r="H18" s="27" t="str">
        <f aca="false">IF(9&gt;COUNT(Occasions!$K$6:$K$45),"",INDEX(Occasions!$F$6:$F$45,MATCH(SMALL(Occasions!$K$6:$K$45,9),Occasions!$K$6:$K$45,0)))</f>
        <v>Party printables, cards, memory books, certificates</v>
      </c>
    </row>
    <row r="19" customFormat="false" ht="30" hidden="false" customHeight="true" outlineLevel="0" collapsed="false">
      <c r="A19" s="24" t="n">
        <f aca="false">IF(10&gt;COUNT(Occasions!$K$6:$K$45),"",INDEX(Occasions!$G$6:$G$45,MATCH(SMALL(Occasions!$K$6:$K$45,10),Occasions!$K$6:$K$45,0)))</f>
        <v>46481</v>
      </c>
      <c r="B19" s="24" t="n">
        <f aca="false">IF(10&gt;COUNT(Occasions!$K$6:$K$45),"",INDEX(Occasions!$H$6:$H$45,MATCH(SMALL(Occasions!$K$6:$K$45,10),Occasions!$K$6:$K$45,0)))</f>
        <v>46509</v>
      </c>
      <c r="C19" s="24" t="n">
        <f aca="false">IF(10&gt;COUNT(Occasions!$K$6:$K$45),"",INDEX(Occasions!$I$6:$I$45,MATCH(SMALL(Occasions!$K$6:$K$45,10),Occasions!$K$6:$K$45,0)))</f>
        <v>46530</v>
      </c>
      <c r="D19" s="25" t="str">
        <f aca="false">IF(10&gt;COUNT(Occasions!$K$6:$K$45),"",INDEX(Occasions!$A$6:$A$45,MATCH(SMALL(Occasions!$K$6:$K$45,10),Occasions!$K$6:$K$45,0)))</f>
        <v>Father's Day</v>
      </c>
      <c r="E19" s="24" t="n">
        <f aca="false">IF(10&gt;COUNT(Occasions!$K$6:$K$45),"",INDEX(Occasions!$C$6:$C$45,MATCH(SMALL(Occasions!$K$6:$K$45,10),Occasions!$K$6:$K$45,0)))</f>
        <v>46558</v>
      </c>
      <c r="F19" s="26" t="str">
        <f aca="false">IF(10&gt;COUNT(Occasions!$K$6:$K$45),"",INDEX(Occasions!$B$6:$B$45,MATCH(SMALL(Occasions!$K$6:$K$45,10),Occasions!$K$6:$K$45,0)))</f>
        <v>UK and US</v>
      </c>
      <c r="G19" s="26" t="str">
        <f aca="false">IF(10&gt;COUNT(Occasions!$K$6:$K$45),"",INDEX(Occasions!$J$6:$J$45,MATCH(SMALL(Occasions!$K$6:$K$45,10),Occasions!$K$6:$K$45,0)))</f>
        <v>Coming up</v>
      </c>
      <c r="H19" s="27" t="str">
        <f aca="false">IF(10&gt;COUNT(Occasions!$K$6:$K$45),"",INDEX(Occasions!$F$6:$F$45,MATCH(SMALL(Occasions!$K$6:$K$45,10),Occasions!$K$6:$K$45,0)))</f>
        <v>Printable cards, gift vouchers, activity sheets</v>
      </c>
    </row>
    <row r="20" customFormat="false" ht="30" hidden="false" customHeight="true" outlineLevel="0" collapsed="false">
      <c r="A20" s="24" t="n">
        <f aca="false">IF(11&gt;COUNT(Occasions!$K$6:$K$45),"",INDEX(Occasions!$G$6:$G$45,MATCH(SMALL(Occasions!$K$6:$K$45,11),Occasions!$K$6:$K$45,0)))</f>
        <v>46511</v>
      </c>
      <c r="B20" s="24" t="n">
        <f aca="false">IF(11&gt;COUNT(Occasions!$K$6:$K$45),"",INDEX(Occasions!$H$6:$H$45,MATCH(SMALL(Occasions!$K$6:$K$45,11),Occasions!$K$6:$K$45,0)))</f>
        <v>46539</v>
      </c>
      <c r="C20" s="24" t="n">
        <f aca="false">IF(11&gt;COUNT(Occasions!$K$6:$K$45),"",INDEX(Occasions!$I$6:$I$45,MATCH(SMALL(Occasions!$K$6:$K$45,11),Occasions!$K$6:$K$45,0)))</f>
        <v>46560</v>
      </c>
      <c r="D20" s="25" t="str">
        <f aca="false">IF(11&gt;COUNT(Occasions!$K$6:$K$45),"",INDEX(Occasions!$A$6:$A$45,MATCH(SMALL(Occasions!$K$6:$K$45,11),Occasions!$K$6:$K$45,0)))</f>
        <v>Summer holidays (approximate)</v>
      </c>
      <c r="E20" s="24" t="n">
        <f aca="false">IF(11&gt;COUNT(Occasions!$K$6:$K$45),"",INDEX(Occasions!$C$6:$C$45,MATCH(SMALL(Occasions!$K$6:$K$45,11),Occasions!$K$6:$K$45,0)))</f>
        <v>46588</v>
      </c>
      <c r="F20" s="26" t="str">
        <f aca="false">IF(11&gt;COUNT(Occasions!$K$6:$K$45),"",INDEX(Occasions!$B$6:$B$45,MATCH(SMALL(Occasions!$K$6:$K$45,11),Occasions!$K$6:$K$45,0)))</f>
        <v>UK and US</v>
      </c>
      <c r="G20" s="26" t="str">
        <f aca="false">IF(11&gt;COUNT(Occasions!$K$6:$K$45),"",INDEX(Occasions!$J$6:$J$45,MATCH(SMALL(Occasions!$K$6:$K$45,11),Occasions!$K$6:$K$45,0)))</f>
        <v>Coming up</v>
      </c>
      <c r="H20" s="27" t="str">
        <f aca="false">IF(11&gt;COUNT(Occasions!$K$6:$K$45),"",INDEX(Occasions!$F$6:$F$45,MATCH(SMALL(Occasions!$K$6:$K$45,11),Occasions!$K$6:$K$45,0)))</f>
        <v>Kids' activity packs, travel games, routine charts</v>
      </c>
    </row>
    <row r="21" customFormat="false" ht="30" hidden="false" customHeight="true" outlineLevel="0" collapsed="false">
      <c r="A21" s="24" t="n">
        <f aca="false">IF(12&gt;COUNT(Occasions!$K$6:$K$45),"",INDEX(Occasions!$G$6:$G$45,MATCH(SMALL(Occasions!$K$6:$K$45,12),Occasions!$K$6:$K$45,0)))</f>
        <v>46516</v>
      </c>
      <c r="B21" s="24" t="n">
        <f aca="false">IF(12&gt;COUNT(Occasions!$K$6:$K$45),"",INDEX(Occasions!$H$6:$H$45,MATCH(SMALL(Occasions!$K$6:$K$45,12),Occasions!$K$6:$K$45,0)))</f>
        <v>46544</v>
      </c>
      <c r="C21" s="24" t="n">
        <f aca="false">IF(12&gt;COUNT(Occasions!$K$6:$K$45),"",INDEX(Occasions!$I$6:$I$45,MATCH(SMALL(Occasions!$K$6:$K$45,12),Occasions!$K$6:$K$45,0)))</f>
        <v>46565</v>
      </c>
      <c r="D21" s="25" t="str">
        <f aca="false">IF(12&gt;COUNT(Occasions!$K$6:$K$45),"",INDEX(Occasions!$A$6:$A$45,MATCH(SMALL(Occasions!$K$6:$K$45,12),Occasions!$K$6:$K$45,0)))</f>
        <v>End of school year teacher gifts (approximate)</v>
      </c>
      <c r="E21" s="24" t="n">
        <f aca="false">IF(12&gt;COUNT(Occasions!$K$6:$K$45),"",INDEX(Occasions!$C$6:$C$45,MATCH(SMALL(Occasions!$K$6:$K$45,12),Occasions!$K$6:$K$45,0)))</f>
        <v>46586</v>
      </c>
      <c r="F21" s="26" t="str">
        <f aca="false">IF(12&gt;COUNT(Occasions!$K$6:$K$45),"",INDEX(Occasions!$B$6:$B$45,MATCH(SMALL(Occasions!$K$6:$K$45,12),Occasions!$K$6:$K$45,0)))</f>
        <v>UK</v>
      </c>
      <c r="G21" s="26" t="str">
        <f aca="false">IF(12&gt;COUNT(Occasions!$K$6:$K$45),"",INDEX(Occasions!$J$6:$J$45,MATCH(SMALL(Occasions!$K$6:$K$45,12),Occasions!$K$6:$K$45,0)))</f>
        <v>Coming up</v>
      </c>
      <c r="H21" s="27" t="str">
        <f aca="false">IF(12&gt;COUNT(Occasions!$K$6:$K$45),"",INDEX(Occasions!$F$6:$F$45,MATCH(SMALL(Occasions!$K$6:$K$45,12),Occasions!$K$6:$K$45,0)))</f>
        <v>Thank you cards, gift tags, leaver certificates</v>
      </c>
    </row>
    <row r="22" customFormat="false" ht="30" hidden="false" customHeight="true" outlineLevel="0" collapsed="false">
      <c r="A22" s="24" t="n">
        <f aca="false">IF(13&gt;COUNT(Occasions!$K$6:$K$45),"",INDEX(Occasions!$G$6:$G$45,MATCH(SMALL(Occasions!$K$6:$K$45,13),Occasions!$K$6:$K$45,0)))</f>
        <v>46530</v>
      </c>
      <c r="B22" s="24" t="n">
        <f aca="false">IF(13&gt;COUNT(Occasions!$K$6:$K$45),"",INDEX(Occasions!$H$6:$H$45,MATCH(SMALL(Occasions!$K$6:$K$45,13),Occasions!$K$6:$K$45,0)))</f>
        <v>46558</v>
      </c>
      <c r="C22" s="24" t="n">
        <f aca="false">IF(13&gt;COUNT(Occasions!$K$6:$K$45),"",INDEX(Occasions!$I$6:$I$45,MATCH(SMALL(Occasions!$K$6:$K$45,13),Occasions!$K$6:$K$45,0)))</f>
        <v>46579</v>
      </c>
      <c r="D22" s="25" t="str">
        <f aca="false">IF(13&gt;COUNT(Occasions!$K$6:$K$45),"",INDEX(Occasions!$A$6:$A$45,MATCH(SMALL(Occasions!$K$6:$K$45,13),Occasions!$K$6:$K$45,0)))</f>
        <v>Back to school (approximate)</v>
      </c>
      <c r="E22" s="24" t="n">
        <f aca="false">IF(13&gt;COUNT(Occasions!$K$6:$K$45),"",INDEX(Occasions!$C$6:$C$45,MATCH(SMALL(Occasions!$K$6:$K$45,13),Occasions!$K$6:$K$45,0)))</f>
        <v>46614</v>
      </c>
      <c r="F22" s="26" t="str">
        <f aca="false">IF(13&gt;COUNT(Occasions!$K$6:$K$45),"",INDEX(Occasions!$B$6:$B$45,MATCH(SMALL(Occasions!$K$6:$K$45,13),Occasions!$K$6:$K$45,0)))</f>
        <v>US</v>
      </c>
      <c r="G22" s="26" t="str">
        <f aca="false">IF(13&gt;COUNT(Occasions!$K$6:$K$45),"",INDEX(Occasions!$J$6:$J$45,MATCH(SMALL(Occasions!$K$6:$K$45,13),Occasions!$K$6:$K$45,0)))</f>
        <v>Coming up</v>
      </c>
      <c r="H22" s="27" t="str">
        <f aca="false">IF(13&gt;COUNT(Occasions!$K$6:$K$45),"",INDEX(Occasions!$F$6:$F$45,MATCH(SMALL(Occasions!$K$6:$K$45,13),Occasions!$K$6:$K$45,0)))</f>
        <v>Teacher planners, timetables, labels, homework charts</v>
      </c>
    </row>
    <row r="23" customFormat="false" ht="30" hidden="false" customHeight="true" outlineLevel="0" collapsed="false">
      <c r="A23" s="24" t="n">
        <f aca="false">IF(14&gt;COUNT(Occasions!$K$6:$K$45),"",INDEX(Occasions!$G$6:$G$45,MATCH(SMALL(Occasions!$K$6:$K$45,14),Occasions!$K$6:$K$45,0)))</f>
        <v>46547</v>
      </c>
      <c r="B23" s="24" t="n">
        <f aca="false">IF(14&gt;COUNT(Occasions!$K$6:$K$45),"",INDEX(Occasions!$H$6:$H$45,MATCH(SMALL(Occasions!$K$6:$K$45,14),Occasions!$K$6:$K$45,0)))</f>
        <v>46575</v>
      </c>
      <c r="C23" s="24" t="n">
        <f aca="false">IF(14&gt;COUNT(Occasions!$K$6:$K$45),"",INDEX(Occasions!$I$6:$I$45,MATCH(SMALL(Occasions!$K$6:$K$45,14),Occasions!$K$6:$K$45,0)))</f>
        <v>46596</v>
      </c>
      <c r="D23" s="25" t="str">
        <f aca="false">IF(14&gt;COUNT(Occasions!$K$6:$K$45),"",INDEX(Occasions!$A$6:$A$45,MATCH(SMALL(Occasions!$K$6:$K$45,14),Occasions!$K$6:$K$45,0)))</f>
        <v>Back to school (approximate)</v>
      </c>
      <c r="E23" s="24" t="n">
        <f aca="false">IF(14&gt;COUNT(Occasions!$K$6:$K$45),"",INDEX(Occasions!$C$6:$C$45,MATCH(SMALL(Occasions!$K$6:$K$45,14),Occasions!$K$6:$K$45,0)))</f>
        <v>46631</v>
      </c>
      <c r="F23" s="26" t="str">
        <f aca="false">IF(14&gt;COUNT(Occasions!$K$6:$K$45),"",INDEX(Occasions!$B$6:$B$45,MATCH(SMALL(Occasions!$K$6:$K$45,14),Occasions!$K$6:$K$45,0)))</f>
        <v>UK</v>
      </c>
      <c r="G23" s="26" t="str">
        <f aca="false">IF(14&gt;COUNT(Occasions!$K$6:$K$45),"",INDEX(Occasions!$J$6:$J$45,MATCH(SMALL(Occasions!$K$6:$K$45,14),Occasions!$K$6:$K$45,0)))</f>
        <v>Coming up</v>
      </c>
      <c r="H23" s="27" t="str">
        <f aca="false">IF(14&gt;COUNT(Occasions!$K$6:$K$45),"",INDEX(Occasions!$F$6:$F$45,MATCH(SMALL(Occasions!$K$6:$K$45,14),Occasions!$K$6:$K$45,0)))</f>
        <v>Teacher planners, timetables, labels, uniform checklists</v>
      </c>
    </row>
    <row r="24" customFormat="false" ht="30" hidden="false" customHeight="true" outlineLevel="0" collapsed="false">
      <c r="A24" s="24" t="n">
        <f aca="false">IF(15&gt;COUNT(Occasions!$K$6:$K$45),"",INDEX(Occasions!$G$6:$G$45,MATCH(SMALL(Occasions!$K$6:$K$45,15),Occasions!$K$6:$K$45,0)))</f>
        <v>46579</v>
      </c>
      <c r="B24" s="24" t="n">
        <f aca="false">IF(15&gt;COUNT(Occasions!$K$6:$K$45),"",INDEX(Occasions!$H$6:$H$45,MATCH(SMALL(Occasions!$K$6:$K$45,15),Occasions!$K$6:$K$45,0)))</f>
        <v>46607</v>
      </c>
      <c r="C24" s="24" t="n">
        <f aca="false">IF(15&gt;COUNT(Occasions!$K$6:$K$45),"",INDEX(Occasions!$I$6:$I$45,MATCH(SMALL(Occasions!$K$6:$K$45,15),Occasions!$K$6:$K$45,0)))</f>
        <v>46621</v>
      </c>
      <c r="D24" s="25" t="str">
        <f aca="false">IF(15&gt;COUNT(Occasions!$K$6:$K$45),"",INDEX(Occasions!$A$6:$A$45,MATCH(SMALL(Occasions!$K$6:$K$45,15),Occasions!$K$6:$K$45,0)))</f>
        <v>Halloween</v>
      </c>
      <c r="E24" s="24" t="n">
        <f aca="false">IF(15&gt;COUNT(Occasions!$K$6:$K$45),"",INDEX(Occasions!$C$6:$C$45,MATCH(SMALL(Occasions!$K$6:$K$45,15),Occasions!$K$6:$K$45,0)))</f>
        <v>46691</v>
      </c>
      <c r="F24" s="26" t="str">
        <f aca="false">IF(15&gt;COUNT(Occasions!$K$6:$K$45),"",INDEX(Occasions!$B$6:$B$45,MATCH(SMALL(Occasions!$K$6:$K$45,15),Occasions!$K$6:$K$45,0)))</f>
        <v>UK and US</v>
      </c>
      <c r="G24" s="26" t="str">
        <f aca="false">IF(15&gt;COUNT(Occasions!$K$6:$K$45),"",INDEX(Occasions!$J$6:$J$45,MATCH(SMALL(Occasions!$K$6:$K$45,15),Occasions!$K$6:$K$45,0)))</f>
        <v>Coming up</v>
      </c>
      <c r="H24" s="27" t="str">
        <f aca="false">IF(15&gt;COUNT(Occasions!$K$6:$K$45),"",INDEX(Occasions!$F$6:$F$45,MATCH(SMALL(Occasions!$K$6:$K$45,15),Occasions!$K$6:$K$45,0)))</f>
        <v>Party printables, colouring pages, games, decorations</v>
      </c>
    </row>
    <row r="25" customFormat="false" ht="30" hidden="false" customHeight="true" outlineLevel="0" collapsed="false">
      <c r="A25" s="24" t="n">
        <f aca="false">IF(16&gt;COUNT(Occasions!$K$6:$K$45),"",INDEX(Occasions!$G$6:$G$45,MATCH(SMALL(Occasions!$K$6:$K$45,16),Occasions!$K$6:$K$45,0)))</f>
        <v>46599</v>
      </c>
      <c r="B25" s="24" t="n">
        <f aca="false">IF(16&gt;COUNT(Occasions!$K$6:$K$45),"",INDEX(Occasions!$H$6:$H$45,MATCH(SMALL(Occasions!$K$6:$K$45,16),Occasions!$K$6:$K$45,0)))</f>
        <v>46627</v>
      </c>
      <c r="C25" s="24" t="n">
        <f aca="false">IF(16&gt;COUNT(Occasions!$K$6:$K$45),"",INDEX(Occasions!$I$6:$I$45,MATCH(SMALL(Occasions!$K$6:$K$45,16),Occasions!$K$6:$K$45,0)))</f>
        <v>46641</v>
      </c>
      <c r="D25" s="25" t="str">
        <f aca="false">IF(16&gt;COUNT(Occasions!$K$6:$K$45),"",INDEX(Occasions!$A$6:$A$45,MATCH(SMALL(Occasions!$K$6:$K$45,16),Occasions!$K$6:$K$45,0)))</f>
        <v>Next year's planners and calendars</v>
      </c>
      <c r="E25" s="24" t="n">
        <f aca="false">IF(16&gt;COUNT(Occasions!$K$6:$K$45),"",INDEX(Occasions!$C$6:$C$45,MATCH(SMALL(Occasions!$K$6:$K$45,16),Occasions!$K$6:$K$45,0)))</f>
        <v>46753</v>
      </c>
      <c r="F25" s="26" t="str">
        <f aca="false">IF(16&gt;COUNT(Occasions!$K$6:$K$45),"",INDEX(Occasions!$B$6:$B$45,MATCH(SMALL(Occasions!$K$6:$K$45,16),Occasions!$K$6:$K$45,0)))</f>
        <v>UK and US</v>
      </c>
      <c r="G25" s="26" t="str">
        <f aca="false">IF(16&gt;COUNT(Occasions!$K$6:$K$45),"",INDEX(Occasions!$J$6:$J$45,MATCH(SMALL(Occasions!$K$6:$K$45,16),Occasions!$K$6:$K$45,0)))</f>
        <v>Coming up</v>
      </c>
      <c r="H25" s="27" t="str">
        <f aca="false">IF(16&gt;COUNT(Occasions!$K$6:$K$45),"",INDEX(Occasions!$F$6:$F$45,MATCH(SMALL(Occasions!$K$6:$K$45,16),Occasions!$K$6:$K$45,0)))</f>
        <v>Dated planners, calendars, budget and goal planners</v>
      </c>
    </row>
    <row r="26" customFormat="false" ht="30" hidden="false" customHeight="true" outlineLevel="0" collapsed="false">
      <c r="A26" s="24" t="n">
        <f aca="false">IF(17&gt;COUNT(Occasions!$K$6:$K$45),"",INDEX(Occasions!$G$6:$G$45,MATCH(SMALL(Occasions!$K$6:$K$45,17),Occasions!$K$6:$K$45,0)))</f>
        <v>46625</v>
      </c>
      <c r="B26" s="24" t="n">
        <f aca="false">IF(17&gt;COUNT(Occasions!$K$6:$K$45),"",INDEX(Occasions!$H$6:$H$45,MATCH(SMALL(Occasions!$K$6:$K$45,17),Occasions!$K$6:$K$45,0)))</f>
        <v>46653</v>
      </c>
      <c r="C26" s="24" t="n">
        <f aca="false">IF(17&gt;COUNT(Occasions!$K$6:$K$45),"",INDEX(Occasions!$I$6:$I$45,MATCH(SMALL(Occasions!$K$6:$K$45,17),Occasions!$K$6:$K$45,0)))</f>
        <v>46674</v>
      </c>
      <c r="D26" s="25" t="str">
        <f aca="false">IF(17&gt;COUNT(Occasions!$K$6:$K$45),"",INDEX(Occasions!$A$6:$A$45,MATCH(SMALL(Occasions!$K$6:$K$45,17),Occasions!$K$6:$K$45,0)))</f>
        <v>Thanksgiving</v>
      </c>
      <c r="E26" s="24" t="n">
        <f aca="false">IF(17&gt;COUNT(Occasions!$K$6:$K$45),"",INDEX(Occasions!$C$6:$C$45,MATCH(SMALL(Occasions!$K$6:$K$45,17),Occasions!$K$6:$K$45,0)))</f>
        <v>46716</v>
      </c>
      <c r="F26" s="26" t="str">
        <f aca="false">IF(17&gt;COUNT(Occasions!$K$6:$K$45),"",INDEX(Occasions!$B$6:$B$45,MATCH(SMALL(Occasions!$K$6:$K$45,17),Occasions!$K$6:$K$45,0)))</f>
        <v>US</v>
      </c>
      <c r="G26" s="26" t="str">
        <f aca="false">IF(17&gt;COUNT(Occasions!$K$6:$K$45),"",INDEX(Occasions!$J$6:$J$45,MATCH(SMALL(Occasions!$K$6:$K$45,17),Occasions!$K$6:$K$45,0)))</f>
        <v>Coming up</v>
      </c>
      <c r="H26" s="27" t="str">
        <f aca="false">IF(17&gt;COUNT(Occasions!$K$6:$K$45),"",INDEX(Occasions!$F$6:$F$45,MATCH(SMALL(Occasions!$K$6:$K$45,17),Occasions!$K$6:$K$45,0)))</f>
        <v>Place cards, menus, gratitude journals, kids' activities</v>
      </c>
    </row>
    <row r="27" customFormat="false" ht="30" hidden="false" customHeight="true" outlineLevel="0" collapsed="false">
      <c r="A27" s="24" t="n">
        <f aca="false">IF(18&gt;COUNT(Occasions!$K$6:$K$45),"",INDEX(Occasions!$G$6:$G$45,MATCH(SMALL(Occasions!$K$6:$K$45,18),Occasions!$K$6:$K$45,0)))</f>
        <v>46627</v>
      </c>
      <c r="B27" s="24" t="n">
        <f aca="false">IF(18&gt;COUNT(Occasions!$K$6:$K$45),"",INDEX(Occasions!$H$6:$H$45,MATCH(SMALL(Occasions!$K$6:$K$45,18),Occasions!$K$6:$K$45,0)))</f>
        <v>46655</v>
      </c>
      <c r="C27" s="24" t="n">
        <f aca="false">IF(18&gt;COUNT(Occasions!$K$6:$K$45),"",INDEX(Occasions!$I$6:$I$45,MATCH(SMALL(Occasions!$K$6:$K$45,18),Occasions!$K$6:$K$45,0)))</f>
        <v>46676</v>
      </c>
      <c r="D27" s="25" t="str">
        <f aca="false">IF(18&gt;COUNT(Occasions!$K$6:$K$45),"",INDEX(Occasions!$A$6:$A$45,MATCH(SMALL(Occasions!$K$6:$K$45,18),Occasions!$K$6:$K$45,0)))</f>
        <v>Christmas</v>
      </c>
      <c r="E27" s="24" t="n">
        <f aca="false">IF(18&gt;COUNT(Occasions!$K$6:$K$45),"",INDEX(Occasions!$C$6:$C$45,MATCH(SMALL(Occasions!$K$6:$K$45,18),Occasions!$K$6:$K$45,0)))</f>
        <v>46746</v>
      </c>
      <c r="F27" s="26" t="str">
        <f aca="false">IF(18&gt;COUNT(Occasions!$K$6:$K$45),"",INDEX(Occasions!$B$6:$B$45,MATCH(SMALL(Occasions!$K$6:$K$45,18),Occasions!$K$6:$K$45,0)))</f>
        <v>UK and US</v>
      </c>
      <c r="G27" s="26" t="str">
        <f aca="false">IF(18&gt;COUNT(Occasions!$K$6:$K$45),"",INDEX(Occasions!$J$6:$J$45,MATCH(SMALL(Occasions!$K$6:$K$45,18),Occasions!$K$6:$K$45,0)))</f>
        <v>Coming up</v>
      </c>
      <c r="H27" s="27" t="str">
        <f aca="false">IF(18&gt;COUNT(Occasions!$K$6:$K$45),"",INDEX(Occasions!$F$6:$F$45,MATCH(SMALL(Occasions!$K$6:$K$45,18),Occasions!$K$6:$K$45,0)))</f>
        <v>Cards, gift tags, advent calendars, games, planners, budgets</v>
      </c>
    </row>
    <row r="28" customFormat="false" ht="30" hidden="false" customHeight="true" outlineLevel="0" collapsed="false">
      <c r="A28" s="24" t="n">
        <f aca="false">IF(19&gt;COUNT(Occasions!$K$6:$K$45),"",INDEX(Occasions!$G$6:$G$45,MATCH(SMALL(Occasions!$K$6:$K$45,19),Occasions!$K$6:$K$45,0)))</f>
        <v>46633</v>
      </c>
      <c r="B28" s="24" t="n">
        <f aca="false">IF(19&gt;COUNT(Occasions!$K$6:$K$45),"",INDEX(Occasions!$H$6:$H$45,MATCH(SMALL(Occasions!$K$6:$K$45,19),Occasions!$K$6:$K$45,0)))</f>
        <v>46661</v>
      </c>
      <c r="C28" s="24" t="n">
        <f aca="false">IF(19&gt;COUNT(Occasions!$K$6:$K$45),"",INDEX(Occasions!$I$6:$I$45,MATCH(SMALL(Occasions!$K$6:$K$45,19),Occasions!$K$6:$K$45,0)))</f>
        <v>46696</v>
      </c>
      <c r="D28" s="25" t="str">
        <f aca="false">IF(19&gt;COUNT(Occasions!$K$6:$K$45),"",INDEX(Occasions!$A$6:$A$45,MATCH(SMALL(Occasions!$K$6:$K$45,19),Occasions!$K$6:$K$45,0)))</f>
        <v>Black Friday and Cyber Monday</v>
      </c>
      <c r="E28" s="24" t="n">
        <f aca="false">IF(19&gt;COUNT(Occasions!$K$6:$K$45),"",INDEX(Occasions!$C$6:$C$45,MATCH(SMALL(Occasions!$K$6:$K$45,19),Occasions!$K$6:$K$45,0)))</f>
        <v>46717</v>
      </c>
      <c r="F28" s="26" t="str">
        <f aca="false">IF(19&gt;COUNT(Occasions!$K$6:$K$45),"",INDEX(Occasions!$B$6:$B$45,MATCH(SMALL(Occasions!$K$6:$K$45,19),Occasions!$K$6:$K$45,0)))</f>
        <v>UK and US</v>
      </c>
      <c r="G28" s="26" t="str">
        <f aca="false">IF(19&gt;COUNT(Occasions!$K$6:$K$45),"",INDEX(Occasions!$J$6:$J$45,MATCH(SMALL(Occasions!$K$6:$K$45,19),Occasions!$K$6:$K$45,0)))</f>
        <v>Coming up</v>
      </c>
      <c r="H28" s="27" t="str">
        <f aca="false">IF(19&gt;COUNT(Occasions!$K$6:$K$45),"",INDEX(Occasions!$F$6:$F$45,MATCH(SMALL(Occasions!$K$6:$K$45,19),Occasions!$K$6:$K$45,0)))</f>
        <v>Have your sale prices, bundles and listings ready</v>
      </c>
    </row>
    <row r="29" customFormat="false" ht="30" hidden="false" customHeight="true" outlineLevel="0" collapsed="false">
      <c r="A29" s="24" t="str">
        <f aca="false">IF(20&gt;COUNT(Occasions!$K$6:$K$45),"",INDEX(Occasions!$G$6:$G$45,MATCH(SMALL(Occasions!$K$6:$K$45,20),Occasions!$K$6:$K$45,0)))</f>
        <v/>
      </c>
      <c r="B29" s="24" t="str">
        <f aca="false">IF(20&gt;COUNT(Occasions!$K$6:$K$45),"",INDEX(Occasions!$H$6:$H$45,MATCH(SMALL(Occasions!$K$6:$K$45,20),Occasions!$K$6:$K$45,0)))</f>
        <v/>
      </c>
      <c r="C29" s="24" t="str">
        <f aca="false">IF(20&gt;COUNT(Occasions!$K$6:$K$45),"",INDEX(Occasions!$I$6:$I$45,MATCH(SMALL(Occasions!$K$6:$K$45,20),Occasions!$K$6:$K$45,0)))</f>
        <v/>
      </c>
      <c r="D29" s="25" t="str">
        <f aca="false">IF(20&gt;COUNT(Occasions!$K$6:$K$45),"",INDEX(Occasions!$A$6:$A$45,MATCH(SMALL(Occasions!$K$6:$K$45,20),Occasions!$K$6:$K$45,0)))</f>
        <v/>
      </c>
      <c r="E29" s="24" t="str">
        <f aca="false">IF(20&gt;COUNT(Occasions!$K$6:$K$45),"",INDEX(Occasions!$C$6:$C$45,MATCH(SMALL(Occasions!$K$6:$K$45,20),Occasions!$K$6:$K$45,0)))</f>
        <v/>
      </c>
      <c r="F29" s="26" t="str">
        <f aca="false">IF(20&gt;COUNT(Occasions!$K$6:$K$45),"",INDEX(Occasions!$B$6:$B$45,MATCH(SMALL(Occasions!$K$6:$K$45,20),Occasions!$K$6:$K$45,0)))</f>
        <v/>
      </c>
      <c r="G29" s="26" t="str">
        <f aca="false">IF(20&gt;COUNT(Occasions!$K$6:$K$45),"",INDEX(Occasions!$J$6:$J$45,MATCH(SMALL(Occasions!$K$6:$K$45,20),Occasions!$K$6:$K$45,0)))</f>
        <v/>
      </c>
      <c r="H29" s="27" t="str">
        <f aca="false">IF(20&gt;COUNT(Occasions!$K$6:$K$45),"",INDEX(Occasions!$F$6:$F$45,MATCH(SMALL(Occasions!$K$6:$K$45,20),Occasions!$K$6:$K$45,0)))</f>
        <v/>
      </c>
    </row>
    <row r="30" customFormat="false" ht="30" hidden="false" customHeight="true" outlineLevel="0" collapsed="false">
      <c r="A30" s="24" t="str">
        <f aca="false">IF(21&gt;COUNT(Occasions!$K$6:$K$45),"",INDEX(Occasions!$G$6:$G$45,MATCH(SMALL(Occasions!$K$6:$K$45,21),Occasions!$K$6:$K$45,0)))</f>
        <v/>
      </c>
      <c r="B30" s="24" t="str">
        <f aca="false">IF(21&gt;COUNT(Occasions!$K$6:$K$45),"",INDEX(Occasions!$H$6:$H$45,MATCH(SMALL(Occasions!$K$6:$K$45,21),Occasions!$K$6:$K$45,0)))</f>
        <v/>
      </c>
      <c r="C30" s="24" t="str">
        <f aca="false">IF(21&gt;COUNT(Occasions!$K$6:$K$45),"",INDEX(Occasions!$I$6:$I$45,MATCH(SMALL(Occasions!$K$6:$K$45,21),Occasions!$K$6:$K$45,0)))</f>
        <v/>
      </c>
      <c r="D30" s="25" t="str">
        <f aca="false">IF(21&gt;COUNT(Occasions!$K$6:$K$45),"",INDEX(Occasions!$A$6:$A$45,MATCH(SMALL(Occasions!$K$6:$K$45,21),Occasions!$K$6:$K$45,0)))</f>
        <v/>
      </c>
      <c r="E30" s="24" t="str">
        <f aca="false">IF(21&gt;COUNT(Occasions!$K$6:$K$45),"",INDEX(Occasions!$C$6:$C$45,MATCH(SMALL(Occasions!$K$6:$K$45,21),Occasions!$K$6:$K$45,0)))</f>
        <v/>
      </c>
      <c r="F30" s="26" t="str">
        <f aca="false">IF(21&gt;COUNT(Occasions!$K$6:$K$45),"",INDEX(Occasions!$B$6:$B$45,MATCH(SMALL(Occasions!$K$6:$K$45,21),Occasions!$K$6:$K$45,0)))</f>
        <v/>
      </c>
      <c r="G30" s="26" t="str">
        <f aca="false">IF(21&gt;COUNT(Occasions!$K$6:$K$45),"",INDEX(Occasions!$J$6:$J$45,MATCH(SMALL(Occasions!$K$6:$K$45,21),Occasions!$K$6:$K$45,0)))</f>
        <v/>
      </c>
      <c r="H30" s="27" t="str">
        <f aca="false">IF(21&gt;COUNT(Occasions!$K$6:$K$45),"",INDEX(Occasions!$F$6:$F$45,MATCH(SMALL(Occasions!$K$6:$K$45,21),Occasions!$K$6:$K$45,0)))</f>
        <v/>
      </c>
    </row>
    <row r="31" customFormat="false" ht="30" hidden="false" customHeight="true" outlineLevel="0" collapsed="false">
      <c r="A31" s="24" t="str">
        <f aca="false">IF(22&gt;COUNT(Occasions!$K$6:$K$45),"",INDEX(Occasions!$G$6:$G$45,MATCH(SMALL(Occasions!$K$6:$K$45,22),Occasions!$K$6:$K$45,0)))</f>
        <v/>
      </c>
      <c r="B31" s="24" t="str">
        <f aca="false">IF(22&gt;COUNT(Occasions!$K$6:$K$45),"",INDEX(Occasions!$H$6:$H$45,MATCH(SMALL(Occasions!$K$6:$K$45,22),Occasions!$K$6:$K$45,0)))</f>
        <v/>
      </c>
      <c r="C31" s="24" t="str">
        <f aca="false">IF(22&gt;COUNT(Occasions!$K$6:$K$45),"",INDEX(Occasions!$I$6:$I$45,MATCH(SMALL(Occasions!$K$6:$K$45,22),Occasions!$K$6:$K$45,0)))</f>
        <v/>
      </c>
      <c r="D31" s="25" t="str">
        <f aca="false">IF(22&gt;COUNT(Occasions!$K$6:$K$45),"",INDEX(Occasions!$A$6:$A$45,MATCH(SMALL(Occasions!$K$6:$K$45,22),Occasions!$K$6:$K$45,0)))</f>
        <v/>
      </c>
      <c r="E31" s="24" t="str">
        <f aca="false">IF(22&gt;COUNT(Occasions!$K$6:$K$45),"",INDEX(Occasions!$C$6:$C$45,MATCH(SMALL(Occasions!$K$6:$K$45,22),Occasions!$K$6:$K$45,0)))</f>
        <v/>
      </c>
      <c r="F31" s="26" t="str">
        <f aca="false">IF(22&gt;COUNT(Occasions!$K$6:$K$45),"",INDEX(Occasions!$B$6:$B$45,MATCH(SMALL(Occasions!$K$6:$K$45,22),Occasions!$K$6:$K$45,0)))</f>
        <v/>
      </c>
      <c r="G31" s="26" t="str">
        <f aca="false">IF(22&gt;COUNT(Occasions!$K$6:$K$45),"",INDEX(Occasions!$J$6:$J$45,MATCH(SMALL(Occasions!$K$6:$K$45,22),Occasions!$K$6:$K$45,0)))</f>
        <v/>
      </c>
      <c r="H31" s="27" t="str">
        <f aca="false">IF(22&gt;COUNT(Occasions!$K$6:$K$45),"",INDEX(Occasions!$F$6:$F$45,MATCH(SMALL(Occasions!$K$6:$K$45,22),Occasions!$K$6:$K$45,0)))</f>
        <v/>
      </c>
    </row>
    <row r="32" customFormat="false" ht="30" hidden="false" customHeight="true" outlineLevel="0" collapsed="false">
      <c r="A32" s="24" t="str">
        <f aca="false">IF(23&gt;COUNT(Occasions!$K$6:$K$45),"",INDEX(Occasions!$G$6:$G$45,MATCH(SMALL(Occasions!$K$6:$K$45,23),Occasions!$K$6:$K$45,0)))</f>
        <v/>
      </c>
      <c r="B32" s="24" t="str">
        <f aca="false">IF(23&gt;COUNT(Occasions!$K$6:$K$45),"",INDEX(Occasions!$H$6:$H$45,MATCH(SMALL(Occasions!$K$6:$K$45,23),Occasions!$K$6:$K$45,0)))</f>
        <v/>
      </c>
      <c r="C32" s="24" t="str">
        <f aca="false">IF(23&gt;COUNT(Occasions!$K$6:$K$45),"",INDEX(Occasions!$I$6:$I$45,MATCH(SMALL(Occasions!$K$6:$K$45,23),Occasions!$K$6:$K$45,0)))</f>
        <v/>
      </c>
      <c r="D32" s="25" t="str">
        <f aca="false">IF(23&gt;COUNT(Occasions!$K$6:$K$45),"",INDEX(Occasions!$A$6:$A$45,MATCH(SMALL(Occasions!$K$6:$K$45,23),Occasions!$K$6:$K$45,0)))</f>
        <v/>
      </c>
      <c r="E32" s="24" t="str">
        <f aca="false">IF(23&gt;COUNT(Occasions!$K$6:$K$45),"",INDEX(Occasions!$C$6:$C$45,MATCH(SMALL(Occasions!$K$6:$K$45,23),Occasions!$K$6:$K$45,0)))</f>
        <v/>
      </c>
      <c r="F32" s="26" t="str">
        <f aca="false">IF(23&gt;COUNT(Occasions!$K$6:$K$45),"",INDEX(Occasions!$B$6:$B$45,MATCH(SMALL(Occasions!$K$6:$K$45,23),Occasions!$K$6:$K$45,0)))</f>
        <v/>
      </c>
      <c r="G32" s="26" t="str">
        <f aca="false">IF(23&gt;COUNT(Occasions!$K$6:$K$45),"",INDEX(Occasions!$J$6:$J$45,MATCH(SMALL(Occasions!$K$6:$K$45,23),Occasions!$K$6:$K$45,0)))</f>
        <v/>
      </c>
      <c r="H32" s="27" t="str">
        <f aca="false">IF(23&gt;COUNT(Occasions!$K$6:$K$45),"",INDEX(Occasions!$F$6:$F$45,MATCH(SMALL(Occasions!$K$6:$K$45,23),Occasions!$K$6:$K$45,0)))</f>
        <v/>
      </c>
    </row>
    <row r="33" customFormat="false" ht="30" hidden="false" customHeight="true" outlineLevel="0" collapsed="false">
      <c r="A33" s="24" t="str">
        <f aca="false">IF(24&gt;COUNT(Occasions!$K$6:$K$45),"",INDEX(Occasions!$G$6:$G$45,MATCH(SMALL(Occasions!$K$6:$K$45,24),Occasions!$K$6:$K$45,0)))</f>
        <v/>
      </c>
      <c r="B33" s="24" t="str">
        <f aca="false">IF(24&gt;COUNT(Occasions!$K$6:$K$45),"",INDEX(Occasions!$H$6:$H$45,MATCH(SMALL(Occasions!$K$6:$K$45,24),Occasions!$K$6:$K$45,0)))</f>
        <v/>
      </c>
      <c r="C33" s="24" t="str">
        <f aca="false">IF(24&gt;COUNT(Occasions!$K$6:$K$45),"",INDEX(Occasions!$I$6:$I$45,MATCH(SMALL(Occasions!$K$6:$K$45,24),Occasions!$K$6:$K$45,0)))</f>
        <v/>
      </c>
      <c r="D33" s="25" t="str">
        <f aca="false">IF(24&gt;COUNT(Occasions!$K$6:$K$45),"",INDEX(Occasions!$A$6:$A$45,MATCH(SMALL(Occasions!$K$6:$K$45,24),Occasions!$K$6:$K$45,0)))</f>
        <v/>
      </c>
      <c r="E33" s="24" t="str">
        <f aca="false">IF(24&gt;COUNT(Occasions!$K$6:$K$45),"",INDEX(Occasions!$C$6:$C$45,MATCH(SMALL(Occasions!$K$6:$K$45,24),Occasions!$K$6:$K$45,0)))</f>
        <v/>
      </c>
      <c r="F33" s="26" t="str">
        <f aca="false">IF(24&gt;COUNT(Occasions!$K$6:$K$45),"",INDEX(Occasions!$B$6:$B$45,MATCH(SMALL(Occasions!$K$6:$K$45,24),Occasions!$K$6:$K$45,0)))</f>
        <v/>
      </c>
      <c r="G33" s="26" t="str">
        <f aca="false">IF(24&gt;COUNT(Occasions!$K$6:$K$45),"",INDEX(Occasions!$J$6:$J$45,MATCH(SMALL(Occasions!$K$6:$K$45,24),Occasions!$K$6:$K$45,0)))</f>
        <v/>
      </c>
      <c r="H33" s="27" t="str">
        <f aca="false">IF(24&gt;COUNT(Occasions!$K$6:$K$45),"",INDEX(Occasions!$F$6:$F$45,MATCH(SMALL(Occasions!$K$6:$K$45,24),Occasions!$K$6:$K$45,0)))</f>
        <v/>
      </c>
    </row>
    <row r="34" customFormat="false" ht="30" hidden="false" customHeight="true" outlineLevel="0" collapsed="false">
      <c r="A34" s="24" t="str">
        <f aca="false">IF(25&gt;COUNT(Occasions!$K$6:$K$45),"",INDEX(Occasions!$G$6:$G$45,MATCH(SMALL(Occasions!$K$6:$K$45,25),Occasions!$K$6:$K$45,0)))</f>
        <v/>
      </c>
      <c r="B34" s="24" t="str">
        <f aca="false">IF(25&gt;COUNT(Occasions!$K$6:$K$45),"",INDEX(Occasions!$H$6:$H$45,MATCH(SMALL(Occasions!$K$6:$K$45,25),Occasions!$K$6:$K$45,0)))</f>
        <v/>
      </c>
      <c r="C34" s="24" t="str">
        <f aca="false">IF(25&gt;COUNT(Occasions!$K$6:$K$45),"",INDEX(Occasions!$I$6:$I$45,MATCH(SMALL(Occasions!$K$6:$K$45,25),Occasions!$K$6:$K$45,0)))</f>
        <v/>
      </c>
      <c r="D34" s="25" t="str">
        <f aca="false">IF(25&gt;COUNT(Occasions!$K$6:$K$45),"",INDEX(Occasions!$A$6:$A$45,MATCH(SMALL(Occasions!$K$6:$K$45,25),Occasions!$K$6:$K$45,0)))</f>
        <v/>
      </c>
      <c r="E34" s="24" t="str">
        <f aca="false">IF(25&gt;COUNT(Occasions!$K$6:$K$45),"",INDEX(Occasions!$C$6:$C$45,MATCH(SMALL(Occasions!$K$6:$K$45,25),Occasions!$K$6:$K$45,0)))</f>
        <v/>
      </c>
      <c r="F34" s="26" t="str">
        <f aca="false">IF(25&gt;COUNT(Occasions!$K$6:$K$45),"",INDEX(Occasions!$B$6:$B$45,MATCH(SMALL(Occasions!$K$6:$K$45,25),Occasions!$K$6:$K$45,0)))</f>
        <v/>
      </c>
      <c r="G34" s="26" t="str">
        <f aca="false">IF(25&gt;COUNT(Occasions!$K$6:$K$45),"",INDEX(Occasions!$J$6:$J$45,MATCH(SMALL(Occasions!$K$6:$K$45,25),Occasions!$K$6:$K$45,0)))</f>
        <v/>
      </c>
      <c r="H34" s="27" t="str">
        <f aca="false">IF(25&gt;COUNT(Occasions!$K$6:$K$45),"",INDEX(Occasions!$F$6:$F$45,MATCH(SMALL(Occasions!$K$6:$K$45,25),Occasions!$K$6:$K$45,0)))</f>
        <v/>
      </c>
    </row>
    <row r="35" customFormat="false" ht="30" hidden="false" customHeight="true" outlineLevel="0" collapsed="false">
      <c r="A35" s="24" t="str">
        <f aca="false">IF(26&gt;COUNT(Occasions!$K$6:$K$45),"",INDEX(Occasions!$G$6:$G$45,MATCH(SMALL(Occasions!$K$6:$K$45,26),Occasions!$K$6:$K$45,0)))</f>
        <v/>
      </c>
      <c r="B35" s="24" t="str">
        <f aca="false">IF(26&gt;COUNT(Occasions!$K$6:$K$45),"",INDEX(Occasions!$H$6:$H$45,MATCH(SMALL(Occasions!$K$6:$K$45,26),Occasions!$K$6:$K$45,0)))</f>
        <v/>
      </c>
      <c r="C35" s="24" t="str">
        <f aca="false">IF(26&gt;COUNT(Occasions!$K$6:$K$45),"",INDEX(Occasions!$I$6:$I$45,MATCH(SMALL(Occasions!$K$6:$K$45,26),Occasions!$K$6:$K$45,0)))</f>
        <v/>
      </c>
      <c r="D35" s="25" t="str">
        <f aca="false">IF(26&gt;COUNT(Occasions!$K$6:$K$45),"",INDEX(Occasions!$A$6:$A$45,MATCH(SMALL(Occasions!$K$6:$K$45,26),Occasions!$K$6:$K$45,0)))</f>
        <v/>
      </c>
      <c r="E35" s="24" t="str">
        <f aca="false">IF(26&gt;COUNT(Occasions!$K$6:$K$45),"",INDEX(Occasions!$C$6:$C$45,MATCH(SMALL(Occasions!$K$6:$K$45,26),Occasions!$K$6:$K$45,0)))</f>
        <v/>
      </c>
      <c r="F35" s="26" t="str">
        <f aca="false">IF(26&gt;COUNT(Occasions!$K$6:$K$45),"",INDEX(Occasions!$B$6:$B$45,MATCH(SMALL(Occasions!$K$6:$K$45,26),Occasions!$K$6:$K$45,0)))</f>
        <v/>
      </c>
      <c r="G35" s="26" t="str">
        <f aca="false">IF(26&gt;COUNT(Occasions!$K$6:$K$45),"",INDEX(Occasions!$J$6:$J$45,MATCH(SMALL(Occasions!$K$6:$K$45,26),Occasions!$K$6:$K$45,0)))</f>
        <v/>
      </c>
      <c r="H35" s="27" t="str">
        <f aca="false">IF(26&gt;COUNT(Occasions!$K$6:$K$45),"",INDEX(Occasions!$F$6:$F$45,MATCH(SMALL(Occasions!$K$6:$K$45,26),Occasions!$K$6:$K$45,0)))</f>
        <v/>
      </c>
    </row>
    <row r="36" customFormat="false" ht="30" hidden="false" customHeight="true" outlineLevel="0" collapsed="false">
      <c r="A36" s="24" t="str">
        <f aca="false">IF(27&gt;COUNT(Occasions!$K$6:$K$45),"",INDEX(Occasions!$G$6:$G$45,MATCH(SMALL(Occasions!$K$6:$K$45,27),Occasions!$K$6:$K$45,0)))</f>
        <v/>
      </c>
      <c r="B36" s="24" t="str">
        <f aca="false">IF(27&gt;COUNT(Occasions!$K$6:$K$45),"",INDEX(Occasions!$H$6:$H$45,MATCH(SMALL(Occasions!$K$6:$K$45,27),Occasions!$K$6:$K$45,0)))</f>
        <v/>
      </c>
      <c r="C36" s="24" t="str">
        <f aca="false">IF(27&gt;COUNT(Occasions!$K$6:$K$45),"",INDEX(Occasions!$I$6:$I$45,MATCH(SMALL(Occasions!$K$6:$K$45,27),Occasions!$K$6:$K$45,0)))</f>
        <v/>
      </c>
      <c r="D36" s="25" t="str">
        <f aca="false">IF(27&gt;COUNT(Occasions!$K$6:$K$45),"",INDEX(Occasions!$A$6:$A$45,MATCH(SMALL(Occasions!$K$6:$K$45,27),Occasions!$K$6:$K$45,0)))</f>
        <v/>
      </c>
      <c r="E36" s="24" t="str">
        <f aca="false">IF(27&gt;COUNT(Occasions!$K$6:$K$45),"",INDEX(Occasions!$C$6:$C$45,MATCH(SMALL(Occasions!$K$6:$K$45,27),Occasions!$K$6:$K$45,0)))</f>
        <v/>
      </c>
      <c r="F36" s="26" t="str">
        <f aca="false">IF(27&gt;COUNT(Occasions!$K$6:$K$45),"",INDEX(Occasions!$B$6:$B$45,MATCH(SMALL(Occasions!$K$6:$K$45,27),Occasions!$K$6:$K$45,0)))</f>
        <v/>
      </c>
      <c r="G36" s="26" t="str">
        <f aca="false">IF(27&gt;COUNT(Occasions!$K$6:$K$45),"",INDEX(Occasions!$J$6:$J$45,MATCH(SMALL(Occasions!$K$6:$K$45,27),Occasions!$K$6:$K$45,0)))</f>
        <v/>
      </c>
      <c r="H36" s="27" t="str">
        <f aca="false">IF(27&gt;COUNT(Occasions!$K$6:$K$45),"",INDEX(Occasions!$F$6:$F$45,MATCH(SMALL(Occasions!$K$6:$K$45,27),Occasions!$K$6:$K$45,0)))</f>
        <v/>
      </c>
    </row>
    <row r="37" customFormat="false" ht="30" hidden="false" customHeight="true" outlineLevel="0" collapsed="false">
      <c r="A37" s="24" t="str">
        <f aca="false">IF(28&gt;COUNT(Occasions!$K$6:$K$45),"",INDEX(Occasions!$G$6:$G$45,MATCH(SMALL(Occasions!$K$6:$K$45,28),Occasions!$K$6:$K$45,0)))</f>
        <v/>
      </c>
      <c r="B37" s="24" t="str">
        <f aca="false">IF(28&gt;COUNT(Occasions!$K$6:$K$45),"",INDEX(Occasions!$H$6:$H$45,MATCH(SMALL(Occasions!$K$6:$K$45,28),Occasions!$K$6:$K$45,0)))</f>
        <v/>
      </c>
      <c r="C37" s="24" t="str">
        <f aca="false">IF(28&gt;COUNT(Occasions!$K$6:$K$45),"",INDEX(Occasions!$I$6:$I$45,MATCH(SMALL(Occasions!$K$6:$K$45,28),Occasions!$K$6:$K$45,0)))</f>
        <v/>
      </c>
      <c r="D37" s="25" t="str">
        <f aca="false">IF(28&gt;COUNT(Occasions!$K$6:$K$45),"",INDEX(Occasions!$A$6:$A$45,MATCH(SMALL(Occasions!$K$6:$K$45,28),Occasions!$K$6:$K$45,0)))</f>
        <v/>
      </c>
      <c r="E37" s="24" t="str">
        <f aca="false">IF(28&gt;COUNT(Occasions!$K$6:$K$45),"",INDEX(Occasions!$C$6:$C$45,MATCH(SMALL(Occasions!$K$6:$K$45,28),Occasions!$K$6:$K$45,0)))</f>
        <v/>
      </c>
      <c r="F37" s="26" t="str">
        <f aca="false">IF(28&gt;COUNT(Occasions!$K$6:$K$45),"",INDEX(Occasions!$B$6:$B$45,MATCH(SMALL(Occasions!$K$6:$K$45,28),Occasions!$K$6:$K$45,0)))</f>
        <v/>
      </c>
      <c r="G37" s="26" t="str">
        <f aca="false">IF(28&gt;COUNT(Occasions!$K$6:$K$45),"",INDEX(Occasions!$J$6:$J$45,MATCH(SMALL(Occasions!$K$6:$K$45,28),Occasions!$K$6:$K$45,0)))</f>
        <v/>
      </c>
      <c r="H37" s="27" t="str">
        <f aca="false">IF(28&gt;COUNT(Occasions!$K$6:$K$45),"",INDEX(Occasions!$F$6:$F$45,MATCH(SMALL(Occasions!$K$6:$K$45,28),Occasions!$K$6:$K$45,0)))</f>
        <v/>
      </c>
    </row>
    <row r="38" customFormat="false" ht="30" hidden="false" customHeight="true" outlineLevel="0" collapsed="false">
      <c r="A38" s="24" t="str">
        <f aca="false">IF(29&gt;COUNT(Occasions!$K$6:$K$45),"",INDEX(Occasions!$G$6:$G$45,MATCH(SMALL(Occasions!$K$6:$K$45,29),Occasions!$K$6:$K$45,0)))</f>
        <v/>
      </c>
      <c r="B38" s="24" t="str">
        <f aca="false">IF(29&gt;COUNT(Occasions!$K$6:$K$45),"",INDEX(Occasions!$H$6:$H$45,MATCH(SMALL(Occasions!$K$6:$K$45,29),Occasions!$K$6:$K$45,0)))</f>
        <v/>
      </c>
      <c r="C38" s="24" t="str">
        <f aca="false">IF(29&gt;COUNT(Occasions!$K$6:$K$45),"",INDEX(Occasions!$I$6:$I$45,MATCH(SMALL(Occasions!$K$6:$K$45,29),Occasions!$K$6:$K$45,0)))</f>
        <v/>
      </c>
      <c r="D38" s="25" t="str">
        <f aca="false">IF(29&gt;COUNT(Occasions!$K$6:$K$45),"",INDEX(Occasions!$A$6:$A$45,MATCH(SMALL(Occasions!$K$6:$K$45,29),Occasions!$K$6:$K$45,0)))</f>
        <v/>
      </c>
      <c r="E38" s="24" t="str">
        <f aca="false">IF(29&gt;COUNT(Occasions!$K$6:$K$45),"",INDEX(Occasions!$C$6:$C$45,MATCH(SMALL(Occasions!$K$6:$K$45,29),Occasions!$K$6:$K$45,0)))</f>
        <v/>
      </c>
      <c r="F38" s="26" t="str">
        <f aca="false">IF(29&gt;COUNT(Occasions!$K$6:$K$45),"",INDEX(Occasions!$B$6:$B$45,MATCH(SMALL(Occasions!$K$6:$K$45,29),Occasions!$K$6:$K$45,0)))</f>
        <v/>
      </c>
      <c r="G38" s="26" t="str">
        <f aca="false">IF(29&gt;COUNT(Occasions!$K$6:$K$45),"",INDEX(Occasions!$J$6:$J$45,MATCH(SMALL(Occasions!$K$6:$K$45,29),Occasions!$K$6:$K$45,0)))</f>
        <v/>
      </c>
      <c r="H38" s="27" t="str">
        <f aca="false">IF(29&gt;COUNT(Occasions!$K$6:$K$45),"",INDEX(Occasions!$F$6:$F$45,MATCH(SMALL(Occasions!$K$6:$K$45,29),Occasions!$K$6:$K$45,0)))</f>
        <v/>
      </c>
    </row>
    <row r="39" customFormat="false" ht="30" hidden="false" customHeight="true" outlineLevel="0" collapsed="false">
      <c r="A39" s="24" t="str">
        <f aca="false">IF(30&gt;COUNT(Occasions!$K$6:$K$45),"",INDEX(Occasions!$G$6:$G$45,MATCH(SMALL(Occasions!$K$6:$K$45,30),Occasions!$K$6:$K$45,0)))</f>
        <v/>
      </c>
      <c r="B39" s="24" t="str">
        <f aca="false">IF(30&gt;COUNT(Occasions!$K$6:$K$45),"",INDEX(Occasions!$H$6:$H$45,MATCH(SMALL(Occasions!$K$6:$K$45,30),Occasions!$K$6:$K$45,0)))</f>
        <v/>
      </c>
      <c r="C39" s="24" t="str">
        <f aca="false">IF(30&gt;COUNT(Occasions!$K$6:$K$45),"",INDEX(Occasions!$I$6:$I$45,MATCH(SMALL(Occasions!$K$6:$K$45,30),Occasions!$K$6:$K$45,0)))</f>
        <v/>
      </c>
      <c r="D39" s="25" t="str">
        <f aca="false">IF(30&gt;COUNT(Occasions!$K$6:$K$45),"",INDEX(Occasions!$A$6:$A$45,MATCH(SMALL(Occasions!$K$6:$K$45,30),Occasions!$K$6:$K$45,0)))</f>
        <v/>
      </c>
      <c r="E39" s="24" t="str">
        <f aca="false">IF(30&gt;COUNT(Occasions!$K$6:$K$45),"",INDEX(Occasions!$C$6:$C$45,MATCH(SMALL(Occasions!$K$6:$K$45,30),Occasions!$K$6:$K$45,0)))</f>
        <v/>
      </c>
      <c r="F39" s="26" t="str">
        <f aca="false">IF(30&gt;COUNT(Occasions!$K$6:$K$45),"",INDEX(Occasions!$B$6:$B$45,MATCH(SMALL(Occasions!$K$6:$K$45,30),Occasions!$K$6:$K$45,0)))</f>
        <v/>
      </c>
      <c r="G39" s="26" t="str">
        <f aca="false">IF(30&gt;COUNT(Occasions!$K$6:$K$45),"",INDEX(Occasions!$J$6:$J$45,MATCH(SMALL(Occasions!$K$6:$K$45,30),Occasions!$K$6:$K$45,0)))</f>
        <v/>
      </c>
      <c r="H39" s="27" t="str">
        <f aca="false">IF(30&gt;COUNT(Occasions!$K$6:$K$45),"",INDEX(Occasions!$F$6:$F$45,MATCH(SMALL(Occasions!$K$6:$K$45,30),Occasions!$K$6:$K$45,0)))</f>
        <v/>
      </c>
    </row>
    <row r="40" customFormat="false" ht="30" hidden="false" customHeight="true" outlineLevel="0" collapsed="false">
      <c r="A40" s="24" t="str">
        <f aca="false">IF(31&gt;COUNT(Occasions!$K$6:$K$45),"",INDEX(Occasions!$G$6:$G$45,MATCH(SMALL(Occasions!$K$6:$K$45,31),Occasions!$K$6:$K$45,0)))</f>
        <v/>
      </c>
      <c r="B40" s="24" t="str">
        <f aca="false">IF(31&gt;COUNT(Occasions!$K$6:$K$45),"",INDEX(Occasions!$H$6:$H$45,MATCH(SMALL(Occasions!$K$6:$K$45,31),Occasions!$K$6:$K$45,0)))</f>
        <v/>
      </c>
      <c r="C40" s="24" t="str">
        <f aca="false">IF(31&gt;COUNT(Occasions!$K$6:$K$45),"",INDEX(Occasions!$I$6:$I$45,MATCH(SMALL(Occasions!$K$6:$K$45,31),Occasions!$K$6:$K$45,0)))</f>
        <v/>
      </c>
      <c r="D40" s="25" t="str">
        <f aca="false">IF(31&gt;COUNT(Occasions!$K$6:$K$45),"",INDEX(Occasions!$A$6:$A$45,MATCH(SMALL(Occasions!$K$6:$K$45,31),Occasions!$K$6:$K$45,0)))</f>
        <v/>
      </c>
      <c r="E40" s="24" t="str">
        <f aca="false">IF(31&gt;COUNT(Occasions!$K$6:$K$45),"",INDEX(Occasions!$C$6:$C$45,MATCH(SMALL(Occasions!$K$6:$K$45,31),Occasions!$K$6:$K$45,0)))</f>
        <v/>
      </c>
      <c r="F40" s="26" t="str">
        <f aca="false">IF(31&gt;COUNT(Occasions!$K$6:$K$45),"",INDEX(Occasions!$B$6:$B$45,MATCH(SMALL(Occasions!$K$6:$K$45,31),Occasions!$K$6:$K$45,0)))</f>
        <v/>
      </c>
      <c r="G40" s="26" t="str">
        <f aca="false">IF(31&gt;COUNT(Occasions!$K$6:$K$45),"",INDEX(Occasions!$J$6:$J$45,MATCH(SMALL(Occasions!$K$6:$K$45,31),Occasions!$K$6:$K$45,0)))</f>
        <v/>
      </c>
      <c r="H40" s="27" t="str">
        <f aca="false">IF(31&gt;COUNT(Occasions!$K$6:$K$45),"",INDEX(Occasions!$F$6:$F$45,MATCH(SMALL(Occasions!$K$6:$K$45,31),Occasions!$K$6:$K$45,0)))</f>
        <v/>
      </c>
    </row>
    <row r="41" customFormat="false" ht="30" hidden="false" customHeight="true" outlineLevel="0" collapsed="false">
      <c r="A41" s="24" t="str">
        <f aca="false">IF(32&gt;COUNT(Occasions!$K$6:$K$45),"",INDEX(Occasions!$G$6:$G$45,MATCH(SMALL(Occasions!$K$6:$K$45,32),Occasions!$K$6:$K$45,0)))</f>
        <v/>
      </c>
      <c r="B41" s="24" t="str">
        <f aca="false">IF(32&gt;COUNT(Occasions!$K$6:$K$45),"",INDEX(Occasions!$H$6:$H$45,MATCH(SMALL(Occasions!$K$6:$K$45,32),Occasions!$K$6:$K$45,0)))</f>
        <v/>
      </c>
      <c r="C41" s="24" t="str">
        <f aca="false">IF(32&gt;COUNT(Occasions!$K$6:$K$45),"",INDEX(Occasions!$I$6:$I$45,MATCH(SMALL(Occasions!$K$6:$K$45,32),Occasions!$K$6:$K$45,0)))</f>
        <v/>
      </c>
      <c r="D41" s="25" t="str">
        <f aca="false">IF(32&gt;COUNT(Occasions!$K$6:$K$45),"",INDEX(Occasions!$A$6:$A$45,MATCH(SMALL(Occasions!$K$6:$K$45,32),Occasions!$K$6:$K$45,0)))</f>
        <v/>
      </c>
      <c r="E41" s="24" t="str">
        <f aca="false">IF(32&gt;COUNT(Occasions!$K$6:$K$45),"",INDEX(Occasions!$C$6:$C$45,MATCH(SMALL(Occasions!$K$6:$K$45,32),Occasions!$K$6:$K$45,0)))</f>
        <v/>
      </c>
      <c r="F41" s="26" t="str">
        <f aca="false">IF(32&gt;COUNT(Occasions!$K$6:$K$45),"",INDEX(Occasions!$B$6:$B$45,MATCH(SMALL(Occasions!$K$6:$K$45,32),Occasions!$K$6:$K$45,0)))</f>
        <v/>
      </c>
      <c r="G41" s="26" t="str">
        <f aca="false">IF(32&gt;COUNT(Occasions!$K$6:$K$45),"",INDEX(Occasions!$J$6:$J$45,MATCH(SMALL(Occasions!$K$6:$K$45,32),Occasions!$K$6:$K$45,0)))</f>
        <v/>
      </c>
      <c r="H41" s="27" t="str">
        <f aca="false">IF(32&gt;COUNT(Occasions!$K$6:$K$45),"",INDEX(Occasions!$F$6:$F$45,MATCH(SMALL(Occasions!$K$6:$K$45,32),Occasions!$K$6:$K$45,0)))</f>
        <v/>
      </c>
    </row>
    <row r="42" customFormat="false" ht="30" hidden="false" customHeight="true" outlineLevel="0" collapsed="false">
      <c r="A42" s="24" t="str">
        <f aca="false">IF(33&gt;COUNT(Occasions!$K$6:$K$45),"",INDEX(Occasions!$G$6:$G$45,MATCH(SMALL(Occasions!$K$6:$K$45,33),Occasions!$K$6:$K$45,0)))</f>
        <v/>
      </c>
      <c r="B42" s="24" t="str">
        <f aca="false">IF(33&gt;COUNT(Occasions!$K$6:$K$45),"",INDEX(Occasions!$H$6:$H$45,MATCH(SMALL(Occasions!$K$6:$K$45,33),Occasions!$K$6:$K$45,0)))</f>
        <v/>
      </c>
      <c r="C42" s="24" t="str">
        <f aca="false">IF(33&gt;COUNT(Occasions!$K$6:$K$45),"",INDEX(Occasions!$I$6:$I$45,MATCH(SMALL(Occasions!$K$6:$K$45,33),Occasions!$K$6:$K$45,0)))</f>
        <v/>
      </c>
      <c r="D42" s="25" t="str">
        <f aca="false">IF(33&gt;COUNT(Occasions!$K$6:$K$45),"",INDEX(Occasions!$A$6:$A$45,MATCH(SMALL(Occasions!$K$6:$K$45,33),Occasions!$K$6:$K$45,0)))</f>
        <v/>
      </c>
      <c r="E42" s="24" t="str">
        <f aca="false">IF(33&gt;COUNT(Occasions!$K$6:$K$45),"",INDEX(Occasions!$C$6:$C$45,MATCH(SMALL(Occasions!$K$6:$K$45,33),Occasions!$K$6:$K$45,0)))</f>
        <v/>
      </c>
      <c r="F42" s="26" t="str">
        <f aca="false">IF(33&gt;COUNT(Occasions!$K$6:$K$45),"",INDEX(Occasions!$B$6:$B$45,MATCH(SMALL(Occasions!$K$6:$K$45,33),Occasions!$K$6:$K$45,0)))</f>
        <v/>
      </c>
      <c r="G42" s="26" t="str">
        <f aca="false">IF(33&gt;COUNT(Occasions!$K$6:$K$45),"",INDEX(Occasions!$J$6:$J$45,MATCH(SMALL(Occasions!$K$6:$K$45,33),Occasions!$K$6:$K$45,0)))</f>
        <v/>
      </c>
      <c r="H42" s="27" t="str">
        <f aca="false">IF(33&gt;COUNT(Occasions!$K$6:$K$45),"",INDEX(Occasions!$F$6:$F$45,MATCH(SMALL(Occasions!$K$6:$K$45,33),Occasions!$K$6:$K$45,0)))</f>
        <v/>
      </c>
    </row>
    <row r="43" customFormat="false" ht="30" hidden="false" customHeight="true" outlineLevel="0" collapsed="false">
      <c r="A43" s="24" t="str">
        <f aca="false">IF(34&gt;COUNT(Occasions!$K$6:$K$45),"",INDEX(Occasions!$G$6:$G$45,MATCH(SMALL(Occasions!$K$6:$K$45,34),Occasions!$K$6:$K$45,0)))</f>
        <v/>
      </c>
      <c r="B43" s="24" t="str">
        <f aca="false">IF(34&gt;COUNT(Occasions!$K$6:$K$45),"",INDEX(Occasions!$H$6:$H$45,MATCH(SMALL(Occasions!$K$6:$K$45,34),Occasions!$K$6:$K$45,0)))</f>
        <v/>
      </c>
      <c r="C43" s="24" t="str">
        <f aca="false">IF(34&gt;COUNT(Occasions!$K$6:$K$45),"",INDEX(Occasions!$I$6:$I$45,MATCH(SMALL(Occasions!$K$6:$K$45,34),Occasions!$K$6:$K$45,0)))</f>
        <v/>
      </c>
      <c r="D43" s="25" t="str">
        <f aca="false">IF(34&gt;COUNT(Occasions!$K$6:$K$45),"",INDEX(Occasions!$A$6:$A$45,MATCH(SMALL(Occasions!$K$6:$K$45,34),Occasions!$K$6:$K$45,0)))</f>
        <v/>
      </c>
      <c r="E43" s="24" t="str">
        <f aca="false">IF(34&gt;COUNT(Occasions!$K$6:$K$45),"",INDEX(Occasions!$C$6:$C$45,MATCH(SMALL(Occasions!$K$6:$K$45,34),Occasions!$K$6:$K$45,0)))</f>
        <v/>
      </c>
      <c r="F43" s="26" t="str">
        <f aca="false">IF(34&gt;COUNT(Occasions!$K$6:$K$45),"",INDEX(Occasions!$B$6:$B$45,MATCH(SMALL(Occasions!$K$6:$K$45,34),Occasions!$K$6:$K$45,0)))</f>
        <v/>
      </c>
      <c r="G43" s="26" t="str">
        <f aca="false">IF(34&gt;COUNT(Occasions!$K$6:$K$45),"",INDEX(Occasions!$J$6:$J$45,MATCH(SMALL(Occasions!$K$6:$K$45,34),Occasions!$K$6:$K$45,0)))</f>
        <v/>
      </c>
      <c r="H43" s="27" t="str">
        <f aca="false">IF(34&gt;COUNT(Occasions!$K$6:$K$45),"",INDEX(Occasions!$F$6:$F$45,MATCH(SMALL(Occasions!$K$6:$K$45,34),Occasions!$K$6:$K$45,0)))</f>
        <v/>
      </c>
    </row>
    <row r="44" customFormat="false" ht="30" hidden="false" customHeight="true" outlineLevel="0" collapsed="false">
      <c r="A44" s="24" t="str">
        <f aca="false">IF(35&gt;COUNT(Occasions!$K$6:$K$45),"",INDEX(Occasions!$G$6:$G$45,MATCH(SMALL(Occasions!$K$6:$K$45,35),Occasions!$K$6:$K$45,0)))</f>
        <v/>
      </c>
      <c r="B44" s="24" t="str">
        <f aca="false">IF(35&gt;COUNT(Occasions!$K$6:$K$45),"",INDEX(Occasions!$H$6:$H$45,MATCH(SMALL(Occasions!$K$6:$K$45,35),Occasions!$K$6:$K$45,0)))</f>
        <v/>
      </c>
      <c r="C44" s="24" t="str">
        <f aca="false">IF(35&gt;COUNT(Occasions!$K$6:$K$45),"",INDEX(Occasions!$I$6:$I$45,MATCH(SMALL(Occasions!$K$6:$K$45,35),Occasions!$K$6:$K$45,0)))</f>
        <v/>
      </c>
      <c r="D44" s="25" t="str">
        <f aca="false">IF(35&gt;COUNT(Occasions!$K$6:$K$45),"",INDEX(Occasions!$A$6:$A$45,MATCH(SMALL(Occasions!$K$6:$K$45,35),Occasions!$K$6:$K$45,0)))</f>
        <v/>
      </c>
      <c r="E44" s="24" t="str">
        <f aca="false">IF(35&gt;COUNT(Occasions!$K$6:$K$45),"",INDEX(Occasions!$C$6:$C$45,MATCH(SMALL(Occasions!$K$6:$K$45,35),Occasions!$K$6:$K$45,0)))</f>
        <v/>
      </c>
      <c r="F44" s="26" t="str">
        <f aca="false">IF(35&gt;COUNT(Occasions!$K$6:$K$45),"",INDEX(Occasions!$B$6:$B$45,MATCH(SMALL(Occasions!$K$6:$K$45,35),Occasions!$K$6:$K$45,0)))</f>
        <v/>
      </c>
      <c r="G44" s="26" t="str">
        <f aca="false">IF(35&gt;COUNT(Occasions!$K$6:$K$45),"",INDEX(Occasions!$J$6:$J$45,MATCH(SMALL(Occasions!$K$6:$K$45,35),Occasions!$K$6:$K$45,0)))</f>
        <v/>
      </c>
      <c r="H44" s="27" t="str">
        <f aca="false">IF(35&gt;COUNT(Occasions!$K$6:$K$45),"",INDEX(Occasions!$F$6:$F$45,MATCH(SMALL(Occasions!$K$6:$K$45,35),Occasions!$K$6:$K$45,0)))</f>
        <v/>
      </c>
    </row>
    <row r="45" customFormat="false" ht="30" hidden="false" customHeight="true" outlineLevel="0" collapsed="false">
      <c r="A45" s="24" t="str">
        <f aca="false">IF(36&gt;COUNT(Occasions!$K$6:$K$45),"",INDEX(Occasions!$G$6:$G$45,MATCH(SMALL(Occasions!$K$6:$K$45,36),Occasions!$K$6:$K$45,0)))</f>
        <v/>
      </c>
      <c r="B45" s="24" t="str">
        <f aca="false">IF(36&gt;COUNT(Occasions!$K$6:$K$45),"",INDEX(Occasions!$H$6:$H$45,MATCH(SMALL(Occasions!$K$6:$K$45,36),Occasions!$K$6:$K$45,0)))</f>
        <v/>
      </c>
      <c r="C45" s="24" t="str">
        <f aca="false">IF(36&gt;COUNT(Occasions!$K$6:$K$45),"",INDEX(Occasions!$I$6:$I$45,MATCH(SMALL(Occasions!$K$6:$K$45,36),Occasions!$K$6:$K$45,0)))</f>
        <v/>
      </c>
      <c r="D45" s="25" t="str">
        <f aca="false">IF(36&gt;COUNT(Occasions!$K$6:$K$45),"",INDEX(Occasions!$A$6:$A$45,MATCH(SMALL(Occasions!$K$6:$K$45,36),Occasions!$K$6:$K$45,0)))</f>
        <v/>
      </c>
      <c r="E45" s="24" t="str">
        <f aca="false">IF(36&gt;COUNT(Occasions!$K$6:$K$45),"",INDEX(Occasions!$C$6:$C$45,MATCH(SMALL(Occasions!$K$6:$K$45,36),Occasions!$K$6:$K$45,0)))</f>
        <v/>
      </c>
      <c r="F45" s="26" t="str">
        <f aca="false">IF(36&gt;COUNT(Occasions!$K$6:$K$45),"",INDEX(Occasions!$B$6:$B$45,MATCH(SMALL(Occasions!$K$6:$K$45,36),Occasions!$K$6:$K$45,0)))</f>
        <v/>
      </c>
      <c r="G45" s="26" t="str">
        <f aca="false">IF(36&gt;COUNT(Occasions!$K$6:$K$45),"",INDEX(Occasions!$J$6:$J$45,MATCH(SMALL(Occasions!$K$6:$K$45,36),Occasions!$K$6:$K$45,0)))</f>
        <v/>
      </c>
      <c r="H45" s="27" t="str">
        <f aca="false">IF(36&gt;COUNT(Occasions!$K$6:$K$45),"",INDEX(Occasions!$F$6:$F$45,MATCH(SMALL(Occasions!$K$6:$K$45,36),Occasions!$K$6:$K$45,0)))</f>
        <v/>
      </c>
    </row>
    <row r="46" customFormat="false" ht="30" hidden="false" customHeight="true" outlineLevel="0" collapsed="false">
      <c r="A46" s="24" t="str">
        <f aca="false">IF(37&gt;COUNT(Occasions!$K$6:$K$45),"",INDEX(Occasions!$G$6:$G$45,MATCH(SMALL(Occasions!$K$6:$K$45,37),Occasions!$K$6:$K$45,0)))</f>
        <v/>
      </c>
      <c r="B46" s="24" t="str">
        <f aca="false">IF(37&gt;COUNT(Occasions!$K$6:$K$45),"",INDEX(Occasions!$H$6:$H$45,MATCH(SMALL(Occasions!$K$6:$K$45,37),Occasions!$K$6:$K$45,0)))</f>
        <v/>
      </c>
      <c r="C46" s="24" t="str">
        <f aca="false">IF(37&gt;COUNT(Occasions!$K$6:$K$45),"",INDEX(Occasions!$I$6:$I$45,MATCH(SMALL(Occasions!$K$6:$K$45,37),Occasions!$K$6:$K$45,0)))</f>
        <v/>
      </c>
      <c r="D46" s="25" t="str">
        <f aca="false">IF(37&gt;COUNT(Occasions!$K$6:$K$45),"",INDEX(Occasions!$A$6:$A$45,MATCH(SMALL(Occasions!$K$6:$K$45,37),Occasions!$K$6:$K$45,0)))</f>
        <v/>
      </c>
      <c r="E46" s="24" t="str">
        <f aca="false">IF(37&gt;COUNT(Occasions!$K$6:$K$45),"",INDEX(Occasions!$C$6:$C$45,MATCH(SMALL(Occasions!$K$6:$K$45,37),Occasions!$K$6:$K$45,0)))</f>
        <v/>
      </c>
      <c r="F46" s="26" t="str">
        <f aca="false">IF(37&gt;COUNT(Occasions!$K$6:$K$45),"",INDEX(Occasions!$B$6:$B$45,MATCH(SMALL(Occasions!$K$6:$K$45,37),Occasions!$K$6:$K$45,0)))</f>
        <v/>
      </c>
      <c r="G46" s="26" t="str">
        <f aca="false">IF(37&gt;COUNT(Occasions!$K$6:$K$45),"",INDEX(Occasions!$J$6:$J$45,MATCH(SMALL(Occasions!$K$6:$K$45,37),Occasions!$K$6:$K$45,0)))</f>
        <v/>
      </c>
      <c r="H46" s="27" t="str">
        <f aca="false">IF(37&gt;COUNT(Occasions!$K$6:$K$45),"",INDEX(Occasions!$F$6:$F$45,MATCH(SMALL(Occasions!$K$6:$K$45,37),Occasions!$K$6:$K$45,0)))</f>
        <v/>
      </c>
    </row>
    <row r="47" customFormat="false" ht="30" hidden="false" customHeight="true" outlineLevel="0" collapsed="false">
      <c r="A47" s="24" t="str">
        <f aca="false">IF(38&gt;COUNT(Occasions!$K$6:$K$45),"",INDEX(Occasions!$G$6:$G$45,MATCH(SMALL(Occasions!$K$6:$K$45,38),Occasions!$K$6:$K$45,0)))</f>
        <v/>
      </c>
      <c r="B47" s="24" t="str">
        <f aca="false">IF(38&gt;COUNT(Occasions!$K$6:$K$45),"",INDEX(Occasions!$H$6:$H$45,MATCH(SMALL(Occasions!$K$6:$K$45,38),Occasions!$K$6:$K$45,0)))</f>
        <v/>
      </c>
      <c r="C47" s="24" t="str">
        <f aca="false">IF(38&gt;COUNT(Occasions!$K$6:$K$45),"",INDEX(Occasions!$I$6:$I$45,MATCH(SMALL(Occasions!$K$6:$K$45,38),Occasions!$K$6:$K$45,0)))</f>
        <v/>
      </c>
      <c r="D47" s="25" t="str">
        <f aca="false">IF(38&gt;COUNT(Occasions!$K$6:$K$45),"",INDEX(Occasions!$A$6:$A$45,MATCH(SMALL(Occasions!$K$6:$K$45,38),Occasions!$K$6:$K$45,0)))</f>
        <v/>
      </c>
      <c r="E47" s="24" t="str">
        <f aca="false">IF(38&gt;COUNT(Occasions!$K$6:$K$45),"",INDEX(Occasions!$C$6:$C$45,MATCH(SMALL(Occasions!$K$6:$K$45,38),Occasions!$K$6:$K$45,0)))</f>
        <v/>
      </c>
      <c r="F47" s="26" t="str">
        <f aca="false">IF(38&gt;COUNT(Occasions!$K$6:$K$45),"",INDEX(Occasions!$B$6:$B$45,MATCH(SMALL(Occasions!$K$6:$K$45,38),Occasions!$K$6:$K$45,0)))</f>
        <v/>
      </c>
      <c r="G47" s="26" t="str">
        <f aca="false">IF(38&gt;COUNT(Occasions!$K$6:$K$45),"",INDEX(Occasions!$J$6:$J$45,MATCH(SMALL(Occasions!$K$6:$K$45,38),Occasions!$K$6:$K$45,0)))</f>
        <v/>
      </c>
      <c r="H47" s="27" t="str">
        <f aca="false">IF(38&gt;COUNT(Occasions!$K$6:$K$45),"",INDEX(Occasions!$F$6:$F$45,MATCH(SMALL(Occasions!$K$6:$K$45,38),Occasions!$K$6:$K$45,0)))</f>
        <v/>
      </c>
    </row>
    <row r="48" customFormat="false" ht="30" hidden="false" customHeight="true" outlineLevel="0" collapsed="false">
      <c r="A48" s="24" t="str">
        <f aca="false">IF(39&gt;COUNT(Occasions!$K$6:$K$45),"",INDEX(Occasions!$G$6:$G$45,MATCH(SMALL(Occasions!$K$6:$K$45,39),Occasions!$K$6:$K$45,0)))</f>
        <v/>
      </c>
      <c r="B48" s="24" t="str">
        <f aca="false">IF(39&gt;COUNT(Occasions!$K$6:$K$45),"",INDEX(Occasions!$H$6:$H$45,MATCH(SMALL(Occasions!$K$6:$K$45,39),Occasions!$K$6:$K$45,0)))</f>
        <v/>
      </c>
      <c r="C48" s="24" t="str">
        <f aca="false">IF(39&gt;COUNT(Occasions!$K$6:$K$45),"",INDEX(Occasions!$I$6:$I$45,MATCH(SMALL(Occasions!$K$6:$K$45,39),Occasions!$K$6:$K$45,0)))</f>
        <v/>
      </c>
      <c r="D48" s="25" t="str">
        <f aca="false">IF(39&gt;COUNT(Occasions!$K$6:$K$45),"",INDEX(Occasions!$A$6:$A$45,MATCH(SMALL(Occasions!$K$6:$K$45,39),Occasions!$K$6:$K$45,0)))</f>
        <v/>
      </c>
      <c r="E48" s="24" t="str">
        <f aca="false">IF(39&gt;COUNT(Occasions!$K$6:$K$45),"",INDEX(Occasions!$C$6:$C$45,MATCH(SMALL(Occasions!$K$6:$K$45,39),Occasions!$K$6:$K$45,0)))</f>
        <v/>
      </c>
      <c r="F48" s="26" t="str">
        <f aca="false">IF(39&gt;COUNT(Occasions!$K$6:$K$45),"",INDEX(Occasions!$B$6:$B$45,MATCH(SMALL(Occasions!$K$6:$K$45,39),Occasions!$K$6:$K$45,0)))</f>
        <v/>
      </c>
      <c r="G48" s="26" t="str">
        <f aca="false">IF(39&gt;COUNT(Occasions!$K$6:$K$45),"",INDEX(Occasions!$J$6:$J$45,MATCH(SMALL(Occasions!$K$6:$K$45,39),Occasions!$K$6:$K$45,0)))</f>
        <v/>
      </c>
      <c r="H48" s="27" t="str">
        <f aca="false">IF(39&gt;COUNT(Occasions!$K$6:$K$45),"",INDEX(Occasions!$F$6:$F$45,MATCH(SMALL(Occasions!$K$6:$K$45,39),Occasions!$K$6:$K$45,0)))</f>
        <v/>
      </c>
    </row>
    <row r="49" customFormat="false" ht="30" hidden="false" customHeight="true" outlineLevel="0" collapsed="false">
      <c r="A49" s="24" t="str">
        <f aca="false">IF(40&gt;COUNT(Occasions!$K$6:$K$45),"",INDEX(Occasions!$G$6:$G$45,MATCH(SMALL(Occasions!$K$6:$K$45,40),Occasions!$K$6:$K$45,0)))</f>
        <v/>
      </c>
      <c r="B49" s="24" t="str">
        <f aca="false">IF(40&gt;COUNT(Occasions!$K$6:$K$45),"",INDEX(Occasions!$H$6:$H$45,MATCH(SMALL(Occasions!$K$6:$K$45,40),Occasions!$K$6:$K$45,0)))</f>
        <v/>
      </c>
      <c r="C49" s="24" t="str">
        <f aca="false">IF(40&gt;COUNT(Occasions!$K$6:$K$45),"",INDEX(Occasions!$I$6:$I$45,MATCH(SMALL(Occasions!$K$6:$K$45,40),Occasions!$K$6:$K$45,0)))</f>
        <v/>
      </c>
      <c r="D49" s="25" t="str">
        <f aca="false">IF(40&gt;COUNT(Occasions!$K$6:$K$45),"",INDEX(Occasions!$A$6:$A$45,MATCH(SMALL(Occasions!$K$6:$K$45,40),Occasions!$K$6:$K$45,0)))</f>
        <v/>
      </c>
      <c r="E49" s="24" t="str">
        <f aca="false">IF(40&gt;COUNT(Occasions!$K$6:$K$45),"",INDEX(Occasions!$C$6:$C$45,MATCH(SMALL(Occasions!$K$6:$K$45,40),Occasions!$K$6:$K$45,0)))</f>
        <v/>
      </c>
      <c r="F49" s="26" t="str">
        <f aca="false">IF(40&gt;COUNT(Occasions!$K$6:$K$45),"",INDEX(Occasions!$B$6:$B$45,MATCH(SMALL(Occasions!$K$6:$K$45,40),Occasions!$K$6:$K$45,0)))</f>
        <v/>
      </c>
      <c r="G49" s="26" t="str">
        <f aca="false">IF(40&gt;COUNT(Occasions!$K$6:$K$45),"",INDEX(Occasions!$J$6:$J$45,MATCH(SMALL(Occasions!$K$6:$K$45,40),Occasions!$K$6:$K$45,0)))</f>
        <v/>
      </c>
      <c r="H49" s="27" t="str">
        <f aca="false">IF(40&gt;COUNT(Occasions!$K$6:$K$45),"",INDEX(Occasions!$F$6:$F$45,MATCH(SMALL(Occasions!$K$6:$K$45,40),Occasions!$K$6:$K$45,0)))</f>
        <v/>
      </c>
    </row>
  </sheetData>
  <sheetProtection sheet="true" formatCells="false" formatColumns="false" formatRows="false"/>
  <mergeCells count="12">
    <mergeCell ref="A4:B4"/>
    <mergeCell ref="C4:D4"/>
    <mergeCell ref="E4:F4"/>
    <mergeCell ref="G4:H4"/>
    <mergeCell ref="A5:B5"/>
    <mergeCell ref="C5:D5"/>
    <mergeCell ref="E5:F5"/>
    <mergeCell ref="G5:H5"/>
    <mergeCell ref="A6:B6"/>
    <mergeCell ref="C6:D6"/>
    <mergeCell ref="E6:F6"/>
    <mergeCell ref="G6:H6"/>
  </mergeCells>
  <conditionalFormatting sqref="G10:G49">
    <cfRule type="cellIs" priority="2" operator="equal" aboveAverage="0" equalAverage="0" bottom="0" percent="0" rank="0" text="" dxfId="0">
      <formula>"Make it now"</formula>
    </cfRule>
    <cfRule type="cellIs" priority="3" operator="equal" aboveAverage="0" equalAverage="0" bottom="0" percent="0" rank="0" text="" dxfId="1">
      <formula>"Should be listed now"</formula>
    </cfRule>
    <cfRule type="cellIs" priority="4" operator="equal" aboveAverage="0" equalAverage="0" bottom="0" percent="0" rank="0" text="" dxfId="2">
      <formula>"Buyers are searching"</formula>
    </cfRule>
    <cfRule type="cellIs" priority="5" operator="equal" aboveAverage="0" equalAverage="0" bottom="0" percent="0" rank="0" text="" dxfId="3">
      <formula>"Coming up"</formula>
    </cfRule>
    <cfRule type="cellIs" priority="6" operator="equal" aboveAverage="0" equalAverage="0" bottom="0" percent="0" rank="0" text="" dxfId="4">
      <formula>"Passed"</formula>
    </cfRule>
  </conditionalFormatting>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4"/>
    <col collapsed="false" customWidth="true" hidden="false" outlineLevel="0" max="3" min="3" style="0" width="70"/>
  </cols>
  <sheetData>
    <row r="1" customFormat="false" ht="27.75" hidden="false" customHeight="true" outlineLevel="0" collapsed="false">
      <c r="A1" s="8" t="s">
        <v>49</v>
      </c>
    </row>
    <row r="2" customFormat="false" ht="15" hidden="false" customHeight="false" outlineLevel="0" collapsed="false">
      <c r="A2" s="9" t="s">
        <v>50</v>
      </c>
    </row>
    <row r="3" customFormat="false" ht="15" hidden="false" customHeight="false" outlineLevel="0" collapsed="false">
      <c r="A3" s="28" t="s">
        <v>3</v>
      </c>
      <c r="B3" s="29" t="s">
        <v>5</v>
      </c>
      <c r="C3" s="30" t="s">
        <v>51</v>
      </c>
    </row>
    <row r="5" customFormat="false" ht="21.75" hidden="false" customHeight="true" outlineLevel="0" collapsed="false">
      <c r="A5" s="31" t="s">
        <v>52</v>
      </c>
      <c r="B5" s="32" t="n">
        <v>2027</v>
      </c>
      <c r="C5" s="30" t="s">
        <v>53</v>
      </c>
    </row>
    <row r="6" customFormat="false" ht="21.75" hidden="false" customHeight="true" outlineLevel="0" collapsed="false">
      <c r="A6" s="31" t="s">
        <v>54</v>
      </c>
      <c r="B6" s="32" t="n">
        <v>4</v>
      </c>
      <c r="C6" s="30" t="s">
        <v>55</v>
      </c>
    </row>
    <row r="9" customFormat="false" ht="15" hidden="false" customHeight="false" outlineLevel="0" collapsed="false">
      <c r="A9" s="3" t="s">
        <v>56</v>
      </c>
    </row>
    <row r="10" customFormat="false" ht="15" hidden="false" customHeight="false" outlineLevel="0" collapsed="false">
      <c r="A10" s="22" t="s">
        <v>57</v>
      </c>
      <c r="B10" s="23" t="s">
        <v>58</v>
      </c>
    </row>
    <row r="11" customFormat="false" ht="15" hidden="false" customHeight="false" outlineLevel="0" collapsed="false">
      <c r="A11" s="33" t="n">
        <v>2026</v>
      </c>
      <c r="B11" s="24" t="n">
        <v>46117</v>
      </c>
    </row>
    <row r="12" customFormat="false" ht="15" hidden="false" customHeight="false" outlineLevel="0" collapsed="false">
      <c r="A12" s="33" t="n">
        <v>2027</v>
      </c>
      <c r="B12" s="24" t="n">
        <v>46474</v>
      </c>
    </row>
    <row r="13" customFormat="false" ht="15" hidden="false" customHeight="false" outlineLevel="0" collapsed="false">
      <c r="A13" s="33" t="n">
        <v>2028</v>
      </c>
      <c r="B13" s="24" t="n">
        <v>46859</v>
      </c>
    </row>
    <row r="14" customFormat="false" ht="15" hidden="false" customHeight="false" outlineLevel="0" collapsed="false">
      <c r="A14" s="33" t="n">
        <v>2029</v>
      </c>
      <c r="B14" s="24" t="n">
        <v>47209</v>
      </c>
    </row>
    <row r="15" customFormat="false" ht="15" hidden="false" customHeight="false" outlineLevel="0" collapsed="false">
      <c r="A15" s="33" t="n">
        <v>2030</v>
      </c>
      <c r="B15" s="24" t="n">
        <v>47594</v>
      </c>
    </row>
    <row r="16" customFormat="false" ht="15" hidden="false" customHeight="false" outlineLevel="0" collapsed="false">
      <c r="A16" s="33" t="n">
        <v>2031</v>
      </c>
      <c r="B16" s="24" t="n">
        <v>47951</v>
      </c>
    </row>
    <row r="17" customFormat="false" ht="15" hidden="false" customHeight="false" outlineLevel="0" collapsed="false">
      <c r="A17" s="33" t="n">
        <v>2032</v>
      </c>
      <c r="B17" s="24" t="n">
        <v>48301</v>
      </c>
    </row>
    <row r="18" customFormat="false" ht="15" hidden="false" customHeight="false" outlineLevel="0" collapsed="false">
      <c r="A18" s="33" t="n">
        <v>2033</v>
      </c>
      <c r="B18" s="24" t="n">
        <v>48686</v>
      </c>
    </row>
    <row r="19" customFormat="false" ht="15" hidden="false" customHeight="false" outlineLevel="0" collapsed="false">
      <c r="A19" s="33" t="n">
        <v>2034</v>
      </c>
      <c r="B19" s="24" t="n">
        <v>49043</v>
      </c>
    </row>
    <row r="20" customFormat="false" ht="15" hidden="false" customHeight="false" outlineLevel="0" collapsed="false">
      <c r="A20" s="33" t="n">
        <v>2035</v>
      </c>
      <c r="B20" s="24" t="n">
        <v>49393</v>
      </c>
    </row>
  </sheetData>
  <sheetProtection sheet="true" formatCells="false" formatColumns="false" formatRows="false"/>
  <dataValidations count="2">
    <dataValidation allowBlank="false" error="Choose a year from 2026 to 2035." errorStyle="stop" operator="between" showDropDown="false" showErrorMessage="true" showInputMessage="false" sqref="B5" type="whole">
      <formula1>2026</formula1>
      <formula2>2035</formula2>
    </dataValidation>
    <dataValidation allowBlank="false" error="Enter a number of weeks, for example 4." errorStyle="stop" operator="between" showDropDown="false" showErrorMessage="true" showInputMessage="false" sqref="B6" type="whole">
      <formula1>0</formula1>
      <formula2>52</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2"/>
    <col collapsed="false" customWidth="true" hidden="false" outlineLevel="0" max="3" min="3" style="0" width="14"/>
    <col collapsed="false" customWidth="true" hidden="false" outlineLevel="0" max="4" min="4" style="0" width="13"/>
    <col collapsed="false" customWidth="true" hidden="false" outlineLevel="0" max="5" min="5" style="0" width="12"/>
    <col collapsed="false" customWidth="true" hidden="false" outlineLevel="0" max="6" min="6" style="0" width="46"/>
    <col collapsed="false" customWidth="true" hidden="false" outlineLevel="0" max="9" min="7" style="0" width="14"/>
    <col collapsed="false" customWidth="true" hidden="false" outlineLevel="0" max="10" min="10" style="0" width="22"/>
    <col collapsed="false" customWidth="true" hidden="true" outlineLevel="0" max="11" min="11" style="0" width="4"/>
  </cols>
  <sheetData>
    <row r="1" customFormat="false" ht="27.75" hidden="false" customHeight="true" outlineLevel="0" collapsed="false">
      <c r="A1" s="8" t="s">
        <v>59</v>
      </c>
    </row>
    <row r="2" customFormat="false" ht="15" hidden="false" customHeight="false" outlineLevel="0" collapsed="false">
      <c r="A2" s="9" t="s">
        <v>60</v>
      </c>
    </row>
    <row r="3" customFormat="false" ht="15" hidden="false" customHeight="false" outlineLevel="0" collapsed="false">
      <c r="A3" s="28" t="s">
        <v>3</v>
      </c>
      <c r="B3" s="29" t="s">
        <v>5</v>
      </c>
      <c r="C3" s="30" t="s">
        <v>51</v>
      </c>
    </row>
    <row r="5" customFormat="false" ht="48" hidden="false" customHeight="true" outlineLevel="0" collapsed="false">
      <c r="A5" s="34" t="s">
        <v>61</v>
      </c>
      <c r="B5" s="34" t="s">
        <v>62</v>
      </c>
      <c r="C5" s="34" t="s">
        <v>63</v>
      </c>
      <c r="D5" s="34" t="s">
        <v>64</v>
      </c>
      <c r="E5" s="34" t="s">
        <v>65</v>
      </c>
      <c r="F5" s="34" t="s">
        <v>66</v>
      </c>
      <c r="G5" s="35" t="s">
        <v>41</v>
      </c>
      <c r="H5" s="35" t="s">
        <v>42</v>
      </c>
      <c r="I5" s="35" t="s">
        <v>43</v>
      </c>
      <c r="J5" s="35" t="s">
        <v>47</v>
      </c>
      <c r="K5" s="35" t="s">
        <v>67</v>
      </c>
    </row>
    <row r="6" customFormat="false" ht="30" hidden="false" customHeight="true" outlineLevel="0" collapsed="false">
      <c r="A6" s="36" t="s">
        <v>68</v>
      </c>
      <c r="B6" s="37" t="s">
        <v>69</v>
      </c>
      <c r="C6" s="38" t="n">
        <f aca="false">DATE(Settings!$B$5,1,1)</f>
        <v>46388</v>
      </c>
      <c r="D6" s="32" t="n">
        <v>3</v>
      </c>
      <c r="E6" s="32" t="n">
        <v>7</v>
      </c>
      <c r="F6" s="36" t="s">
        <v>70</v>
      </c>
      <c r="G6" s="24" t="n">
        <f aca="false">IF(H6="","",H6-7*Settings!$B$6)</f>
        <v>46311</v>
      </c>
      <c r="H6" s="24" t="n">
        <f aca="false">IF(OR($C6="",$E6=""),"",$C6-7*$E6)</f>
        <v>46339</v>
      </c>
      <c r="I6" s="24" t="n">
        <f aca="false">IF(OR($C6="",$D6=""),"",$C6-7*$D6)</f>
        <v>46367</v>
      </c>
      <c r="J6" s="26" t="str">
        <f aca="true">IF(OR($A6="",$C6=""),"",IF(TODAY()&gt;$C6,"Passed",IF(AND(I6&lt;&gt;"",TODAY()&gt;=I6),"Buyers are searching",IF(AND(H6&lt;&gt;"",TODAY()&gt;=H6),"Should be listed now",IF(AND(G6&lt;&gt;"",TODAY()&gt;=G6),"Make it now","Coming up")))))</f>
        <v>Make it now</v>
      </c>
      <c r="K6" s="39" t="n">
        <f aca="false">IF(OR($A6="",G6=""),"",G6+ROW()/100000)</f>
        <v>46311.00006</v>
      </c>
    </row>
    <row r="7" customFormat="false" ht="30" hidden="false" customHeight="true" outlineLevel="0" collapsed="false">
      <c r="A7" s="36" t="s">
        <v>71</v>
      </c>
      <c r="B7" s="37" t="s">
        <v>72</v>
      </c>
      <c r="C7" s="38" t="n">
        <f aca="false">DATE(Settings!$B$5,1,31)</f>
        <v>46418</v>
      </c>
      <c r="D7" s="32" t="n">
        <v>6</v>
      </c>
      <c r="E7" s="32" t="n">
        <v>9</v>
      </c>
      <c r="F7" s="36" t="s">
        <v>73</v>
      </c>
      <c r="G7" s="24" t="n">
        <f aca="false">IF(H7="","",H7-7*Settings!$B$6)</f>
        <v>46327</v>
      </c>
      <c r="H7" s="24" t="n">
        <f aca="false">IF(OR($C7="",$E7=""),"",$C7-7*$E7)</f>
        <v>46355</v>
      </c>
      <c r="I7" s="24" t="n">
        <f aca="false">IF(OR($C7="",$D7=""),"",$C7-7*$D7)</f>
        <v>46376</v>
      </c>
      <c r="J7" s="26" t="str">
        <f aca="true">IF(OR($A7="",$C7=""),"",IF(TODAY()&gt;$C7,"Passed",IF(AND(I7&lt;&gt;"",TODAY()&gt;=I7),"Buyers are searching",IF(AND(H7&lt;&gt;"",TODAY()&gt;=H7),"Should be listed now",IF(AND(G7&lt;&gt;"",TODAY()&gt;=G7),"Make it now","Coming up")))))</f>
        <v>Coming up</v>
      </c>
      <c r="K7" s="39" t="n">
        <f aca="false">IF(OR($A7="",G7=""),"",G7+ROW()/100000)</f>
        <v>46327.00007</v>
      </c>
    </row>
    <row r="8" customFormat="false" ht="30" hidden="false" customHeight="true" outlineLevel="0" collapsed="false">
      <c r="A8" s="36" t="s">
        <v>74</v>
      </c>
      <c r="B8" s="37" t="s">
        <v>69</v>
      </c>
      <c r="C8" s="38" t="n">
        <f aca="false">DATE(Settings!$B$5,2,14)</f>
        <v>46432</v>
      </c>
      <c r="D8" s="32" t="n">
        <v>4</v>
      </c>
      <c r="E8" s="32" t="n">
        <v>7</v>
      </c>
      <c r="F8" s="36" t="s">
        <v>75</v>
      </c>
      <c r="G8" s="24" t="n">
        <f aca="false">IF(H8="","",H8-7*Settings!$B$6)</f>
        <v>46355</v>
      </c>
      <c r="H8" s="24" t="n">
        <f aca="false">IF(OR($C8="",$E8=""),"",$C8-7*$E8)</f>
        <v>46383</v>
      </c>
      <c r="I8" s="24" t="n">
        <f aca="false">IF(OR($C8="",$D8=""),"",$C8-7*$D8)</f>
        <v>46404</v>
      </c>
      <c r="J8" s="26" t="str">
        <f aca="true">IF(OR($A8="",$C8=""),"",IF(TODAY()&gt;$C8,"Passed",IF(AND(I8&lt;&gt;"",TODAY()&gt;=I8),"Buyers are searching",IF(AND(H8&lt;&gt;"",TODAY()&gt;=H8),"Should be listed now",IF(AND(G8&lt;&gt;"",TODAY()&gt;=G8),"Make it now","Coming up")))))</f>
        <v>Coming up</v>
      </c>
      <c r="K8" s="39" t="n">
        <f aca="false">IF(OR($A8="",G8=""),"",G8+ROW()/100000)</f>
        <v>46355.00008</v>
      </c>
    </row>
    <row r="9" customFormat="false" ht="30" hidden="false" customHeight="true" outlineLevel="0" collapsed="false">
      <c r="A9" s="36" t="s">
        <v>76</v>
      </c>
      <c r="B9" s="37" t="s">
        <v>72</v>
      </c>
      <c r="C9" s="38" t="n">
        <f aca="false">INDEX(Settings!$B$11:$B$20,MATCH(Settings!$B$5,Settings!$A$11:$A$20,0))-21</f>
        <v>46453</v>
      </c>
      <c r="D9" s="32" t="n">
        <v>4</v>
      </c>
      <c r="E9" s="32" t="n">
        <v>7</v>
      </c>
      <c r="F9" s="36" t="s">
        <v>77</v>
      </c>
      <c r="G9" s="24" t="n">
        <f aca="false">IF(H9="","",H9-7*Settings!$B$6)</f>
        <v>46376</v>
      </c>
      <c r="H9" s="24" t="n">
        <f aca="false">IF(OR($C9="",$E9=""),"",$C9-7*$E9)</f>
        <v>46404</v>
      </c>
      <c r="I9" s="24" t="n">
        <f aca="false">IF(OR($C9="",$D9=""),"",$C9-7*$D9)</f>
        <v>46425</v>
      </c>
      <c r="J9" s="26" t="str">
        <f aca="true">IF(OR($A9="",$C9=""),"",IF(TODAY()&gt;$C9,"Passed",IF(AND(I9&lt;&gt;"",TODAY()&gt;=I9),"Buyers are searching",IF(AND(H9&lt;&gt;"",TODAY()&gt;=H9),"Should be listed now",IF(AND(G9&lt;&gt;"",TODAY()&gt;=G9),"Make it now","Coming up")))))</f>
        <v>Coming up</v>
      </c>
      <c r="K9" s="39" t="n">
        <f aca="false">IF(OR($A9="",G9=""),"",G9+ROW()/100000)</f>
        <v>46376.00009</v>
      </c>
    </row>
    <row r="10" customFormat="false" ht="30" hidden="false" customHeight="true" outlineLevel="0" collapsed="false">
      <c r="A10" s="36" t="s">
        <v>78</v>
      </c>
      <c r="B10" s="37" t="s">
        <v>69</v>
      </c>
      <c r="C10" s="38" t="n">
        <f aca="false">INDEX(Settings!$B$11:$B$20,MATCH(Settings!$B$5,Settings!$A$11:$A$20,0))</f>
        <v>46474</v>
      </c>
      <c r="D10" s="32" t="n">
        <v>4</v>
      </c>
      <c r="E10" s="32" t="n">
        <v>7</v>
      </c>
      <c r="F10" s="36" t="s">
        <v>79</v>
      </c>
      <c r="G10" s="24" t="n">
        <f aca="false">IF(H10="","",H10-7*Settings!$B$6)</f>
        <v>46397</v>
      </c>
      <c r="H10" s="24" t="n">
        <f aca="false">IF(OR($C10="",$E10=""),"",$C10-7*$E10)</f>
        <v>46425</v>
      </c>
      <c r="I10" s="24" t="n">
        <f aca="false">IF(OR($C10="",$D10=""),"",$C10-7*$D10)</f>
        <v>46446</v>
      </c>
      <c r="J10" s="26" t="str">
        <f aca="true">IF(OR($A10="",$C10=""),"",IF(TODAY()&gt;$C10,"Passed",IF(AND(I10&lt;&gt;"",TODAY()&gt;=I10),"Buyers are searching",IF(AND(H10&lt;&gt;"",TODAY()&gt;=H10),"Should be listed now",IF(AND(G10&lt;&gt;"",TODAY()&gt;=G10),"Make it now","Coming up")))))</f>
        <v>Coming up</v>
      </c>
      <c r="K10" s="39" t="n">
        <f aca="false">IF(OR($A10="",G10=""),"",G10+ROW()/100000)</f>
        <v>46397.0001</v>
      </c>
    </row>
    <row r="11" customFormat="false" ht="30" hidden="false" customHeight="true" outlineLevel="0" collapsed="false">
      <c r="A11" s="36" t="s">
        <v>80</v>
      </c>
      <c r="B11" s="37" t="s">
        <v>81</v>
      </c>
      <c r="C11" s="38" t="n">
        <f aca="false">DATE(Settings!$B$5,5,1)+MOD(1-WEEKDAY(DATE(Settings!$B$5,5,1),2)+7,7)+0</f>
        <v>46510</v>
      </c>
      <c r="D11" s="32" t="n">
        <v>3</v>
      </c>
      <c r="E11" s="32" t="n">
        <v>6</v>
      </c>
      <c r="F11" s="36" t="s">
        <v>82</v>
      </c>
      <c r="G11" s="24" t="n">
        <f aca="false">IF(H11="","",H11-7*Settings!$B$6)</f>
        <v>46440</v>
      </c>
      <c r="H11" s="24" t="n">
        <f aca="false">IF(OR($C11="",$E11=""),"",$C11-7*$E11)</f>
        <v>46468</v>
      </c>
      <c r="I11" s="24" t="n">
        <f aca="false">IF(OR($C11="",$D11=""),"",$C11-7*$D11)</f>
        <v>46489</v>
      </c>
      <c r="J11" s="26" t="str">
        <f aca="true">IF(OR($A11="",$C11=""),"",IF(TODAY()&gt;$C11,"Passed",IF(AND(I11&lt;&gt;"",TODAY()&gt;=I11),"Buyers are searching",IF(AND(H11&lt;&gt;"",TODAY()&gt;=H11),"Should be listed now",IF(AND(G11&lt;&gt;"",TODAY()&gt;=G11),"Make it now","Coming up")))))</f>
        <v>Coming up</v>
      </c>
      <c r="K11" s="39" t="n">
        <f aca="false">IF(OR($A11="",G11=""),"",G11+ROW()/100000)</f>
        <v>46440.00011</v>
      </c>
    </row>
    <row r="12" customFormat="false" ht="30" hidden="false" customHeight="true" outlineLevel="0" collapsed="false">
      <c r="A12" s="36" t="s">
        <v>76</v>
      </c>
      <c r="B12" s="37" t="s">
        <v>81</v>
      </c>
      <c r="C12" s="38" t="n">
        <f aca="false">DATE(Settings!$B$5,5,1)+MOD(7-WEEKDAY(DATE(Settings!$B$5,5,1),2)+7,7)+7</f>
        <v>46516</v>
      </c>
      <c r="D12" s="32" t="n">
        <v>4</v>
      </c>
      <c r="E12" s="32" t="n">
        <v>7</v>
      </c>
      <c r="F12" s="36" t="s">
        <v>83</v>
      </c>
      <c r="G12" s="24" t="n">
        <f aca="false">IF(H12="","",H12-7*Settings!$B$6)</f>
        <v>46439</v>
      </c>
      <c r="H12" s="24" t="n">
        <f aca="false">IF(OR($C12="",$E12=""),"",$C12-7*$E12)</f>
        <v>46467</v>
      </c>
      <c r="I12" s="24" t="n">
        <f aca="false">IF(OR($C12="",$D12=""),"",$C12-7*$D12)</f>
        <v>46488</v>
      </c>
      <c r="J12" s="26" t="str">
        <f aca="true">IF(OR($A12="",$C12=""),"",IF(TODAY()&gt;$C12,"Passed",IF(AND(I12&lt;&gt;"",TODAY()&gt;=I12),"Buyers are searching",IF(AND(H12&lt;&gt;"",TODAY()&gt;=H12),"Should be listed now",IF(AND(G12&lt;&gt;"",TODAY()&gt;=G12),"Make it now","Coming up")))))</f>
        <v>Coming up</v>
      </c>
      <c r="K12" s="39" t="n">
        <f aca="false">IF(OR($A12="",G12=""),"",G12+ROW()/100000)</f>
        <v>46439.00012</v>
      </c>
    </row>
    <row r="13" customFormat="false" ht="30" hidden="false" customHeight="true" outlineLevel="0" collapsed="false">
      <c r="A13" s="36" t="s">
        <v>84</v>
      </c>
      <c r="B13" s="37" t="s">
        <v>69</v>
      </c>
      <c r="C13" s="38" t="n">
        <f aca="false">DATE(Settings!$B$5,6,1)</f>
        <v>46539</v>
      </c>
      <c r="D13" s="32" t="n">
        <v>6</v>
      </c>
      <c r="E13" s="32" t="n">
        <v>8</v>
      </c>
      <c r="F13" s="36" t="s">
        <v>85</v>
      </c>
      <c r="G13" s="24" t="n">
        <f aca="false">IF(H13="","",H13-7*Settings!$B$6)</f>
        <v>46455</v>
      </c>
      <c r="H13" s="24" t="n">
        <f aca="false">IF(OR($C13="",$E13=""),"",$C13-7*$E13)</f>
        <v>46483</v>
      </c>
      <c r="I13" s="24" t="n">
        <f aca="false">IF(OR($C13="",$D13=""),"",$C13-7*$D13)</f>
        <v>46497</v>
      </c>
      <c r="J13" s="26" t="str">
        <f aca="true">IF(OR($A13="",$C13=""),"",IF(TODAY()&gt;$C13,"Passed",IF(AND(I13&lt;&gt;"",TODAY()&gt;=I13),"Buyers are searching",IF(AND(H13&lt;&gt;"",TODAY()&gt;=H13),"Should be listed now",IF(AND(G13&lt;&gt;"",TODAY()&gt;=G13),"Make it now","Coming up")))))</f>
        <v>Coming up</v>
      </c>
      <c r="K13" s="39" t="n">
        <f aca="false">IF(OR($A13="",G13=""),"",G13+ROW()/100000)</f>
        <v>46455.00013</v>
      </c>
    </row>
    <row r="14" customFormat="false" ht="30" hidden="false" customHeight="true" outlineLevel="0" collapsed="false">
      <c r="A14" s="36" t="s">
        <v>86</v>
      </c>
      <c r="B14" s="37" t="s">
        <v>69</v>
      </c>
      <c r="C14" s="38" t="n">
        <f aca="false">DATE(Settings!$B$5,6,1)+MOD(7-WEEKDAY(DATE(Settings!$B$5,6,1),2)+7,7)+14</f>
        <v>46558</v>
      </c>
      <c r="D14" s="32" t="n">
        <v>4</v>
      </c>
      <c r="E14" s="32" t="n">
        <v>7</v>
      </c>
      <c r="F14" s="36" t="s">
        <v>87</v>
      </c>
      <c r="G14" s="24" t="n">
        <f aca="false">IF(H14="","",H14-7*Settings!$B$6)</f>
        <v>46481</v>
      </c>
      <c r="H14" s="24" t="n">
        <f aca="false">IF(OR($C14="",$E14=""),"",$C14-7*$E14)</f>
        <v>46509</v>
      </c>
      <c r="I14" s="24" t="n">
        <f aca="false">IF(OR($C14="",$D14=""),"",$C14-7*$D14)</f>
        <v>46530</v>
      </c>
      <c r="J14" s="26" t="str">
        <f aca="true">IF(OR($A14="",$C14=""),"",IF(TODAY()&gt;$C14,"Passed",IF(AND(I14&lt;&gt;"",TODAY()&gt;=I14),"Buyers are searching",IF(AND(H14&lt;&gt;"",TODAY()&gt;=H14),"Should be listed now",IF(AND(G14&lt;&gt;"",TODAY()&gt;=G14),"Make it now","Coming up")))))</f>
        <v>Coming up</v>
      </c>
      <c r="K14" s="39" t="n">
        <f aca="false">IF(OR($A14="",G14=""),"",G14+ROW()/100000)</f>
        <v>46481.00014</v>
      </c>
    </row>
    <row r="15" customFormat="false" ht="30" hidden="false" customHeight="true" outlineLevel="0" collapsed="false">
      <c r="A15" s="36" t="s">
        <v>88</v>
      </c>
      <c r="B15" s="37" t="s">
        <v>69</v>
      </c>
      <c r="C15" s="38" t="n">
        <f aca="false">DATE(Settings!$B$5,7,1)</f>
        <v>46569</v>
      </c>
      <c r="D15" s="32" t="n">
        <v>16</v>
      </c>
      <c r="E15" s="32" t="n">
        <v>18</v>
      </c>
      <c r="F15" s="36" t="s">
        <v>89</v>
      </c>
      <c r="G15" s="24" t="n">
        <f aca="false">IF(H15="","",H15-7*Settings!$B$6)</f>
        <v>46415</v>
      </c>
      <c r="H15" s="24" t="n">
        <f aca="false">IF(OR($C15="",$E15=""),"",$C15-7*$E15)</f>
        <v>46443</v>
      </c>
      <c r="I15" s="24" t="n">
        <f aca="false">IF(OR($C15="",$D15=""),"",$C15-7*$D15)</f>
        <v>46457</v>
      </c>
      <c r="J15" s="26" t="str">
        <f aca="true">IF(OR($A15="",$C15=""),"",IF(TODAY()&gt;$C15,"Passed",IF(AND(I15&lt;&gt;"",TODAY()&gt;=I15),"Buyers are searching",IF(AND(H15&lt;&gt;"",TODAY()&gt;=H15),"Should be listed now",IF(AND(G15&lt;&gt;"",TODAY()&gt;=G15),"Make it now","Coming up")))))</f>
        <v>Coming up</v>
      </c>
      <c r="K15" s="39" t="n">
        <f aca="false">IF(OR($A15="",G15=""),"",G15+ROW()/100000)</f>
        <v>46415.00015</v>
      </c>
    </row>
    <row r="16" customFormat="false" ht="30" hidden="false" customHeight="true" outlineLevel="0" collapsed="false">
      <c r="A16" s="36" t="s">
        <v>90</v>
      </c>
      <c r="B16" s="37" t="s">
        <v>69</v>
      </c>
      <c r="C16" s="38" t="n">
        <f aca="false">DATE(Settings!$B$5,7,20)</f>
        <v>46588</v>
      </c>
      <c r="D16" s="32" t="n">
        <v>4</v>
      </c>
      <c r="E16" s="32" t="n">
        <v>7</v>
      </c>
      <c r="F16" s="36" t="s">
        <v>91</v>
      </c>
      <c r="G16" s="24" t="n">
        <f aca="false">IF(H16="","",H16-7*Settings!$B$6)</f>
        <v>46511</v>
      </c>
      <c r="H16" s="24" t="n">
        <f aca="false">IF(OR($C16="",$E16=""),"",$C16-7*$E16)</f>
        <v>46539</v>
      </c>
      <c r="I16" s="24" t="n">
        <f aca="false">IF(OR($C16="",$D16=""),"",$C16-7*$D16)</f>
        <v>46560</v>
      </c>
      <c r="J16" s="26" t="str">
        <f aca="true">IF(OR($A16="",$C16=""),"",IF(TODAY()&gt;$C16,"Passed",IF(AND(I16&lt;&gt;"",TODAY()&gt;=I16),"Buyers are searching",IF(AND(H16&lt;&gt;"",TODAY()&gt;=H16),"Should be listed now",IF(AND(G16&lt;&gt;"",TODAY()&gt;=G16),"Make it now","Coming up")))))</f>
        <v>Coming up</v>
      </c>
      <c r="K16" s="39" t="n">
        <f aca="false">IF(OR($A16="",G16=""),"",G16+ROW()/100000)</f>
        <v>46511.00016</v>
      </c>
    </row>
    <row r="17" customFormat="false" ht="30" hidden="false" customHeight="true" outlineLevel="0" collapsed="false">
      <c r="A17" s="36" t="s">
        <v>92</v>
      </c>
      <c r="B17" s="37" t="s">
        <v>72</v>
      </c>
      <c r="C17" s="38" t="n">
        <f aca="false">DATE(Settings!$B$5,7,18)</f>
        <v>46586</v>
      </c>
      <c r="D17" s="32" t="n">
        <v>3</v>
      </c>
      <c r="E17" s="32" t="n">
        <v>6</v>
      </c>
      <c r="F17" s="36" t="s">
        <v>93</v>
      </c>
      <c r="G17" s="24" t="n">
        <f aca="false">IF(H17="","",H17-7*Settings!$B$6)</f>
        <v>46516</v>
      </c>
      <c r="H17" s="24" t="n">
        <f aca="false">IF(OR($C17="",$E17=""),"",$C17-7*$E17)</f>
        <v>46544</v>
      </c>
      <c r="I17" s="24" t="n">
        <f aca="false">IF(OR($C17="",$D17=""),"",$C17-7*$D17)</f>
        <v>46565</v>
      </c>
      <c r="J17" s="26" t="str">
        <f aca="true">IF(OR($A17="",$C17=""),"",IF(TODAY()&gt;$C17,"Passed",IF(AND(I17&lt;&gt;"",TODAY()&gt;=I17),"Buyers are searching",IF(AND(H17&lt;&gt;"",TODAY()&gt;=H17),"Should be listed now",IF(AND(G17&lt;&gt;"",TODAY()&gt;=G17),"Make it now","Coming up")))))</f>
        <v>Coming up</v>
      </c>
      <c r="K17" s="39" t="n">
        <f aca="false">IF(OR($A17="",G17=""),"",G17+ROW()/100000)</f>
        <v>46516.00017</v>
      </c>
    </row>
    <row r="18" customFormat="false" ht="30" hidden="false" customHeight="true" outlineLevel="0" collapsed="false">
      <c r="A18" s="36" t="s">
        <v>94</v>
      </c>
      <c r="B18" s="37" t="s">
        <v>81</v>
      </c>
      <c r="C18" s="38" t="n">
        <f aca="false">DATE(Settings!$B$5,8,15)</f>
        <v>46614</v>
      </c>
      <c r="D18" s="32" t="n">
        <v>5</v>
      </c>
      <c r="E18" s="32" t="n">
        <v>8</v>
      </c>
      <c r="F18" s="36" t="s">
        <v>95</v>
      </c>
      <c r="G18" s="24" t="n">
        <f aca="false">IF(H18="","",H18-7*Settings!$B$6)</f>
        <v>46530</v>
      </c>
      <c r="H18" s="24" t="n">
        <f aca="false">IF(OR($C18="",$E18=""),"",$C18-7*$E18)</f>
        <v>46558</v>
      </c>
      <c r="I18" s="24" t="n">
        <f aca="false">IF(OR($C18="",$D18=""),"",$C18-7*$D18)</f>
        <v>46579</v>
      </c>
      <c r="J18" s="26" t="str">
        <f aca="true">IF(OR($A18="",$C18=""),"",IF(TODAY()&gt;$C18,"Passed",IF(AND(I18&lt;&gt;"",TODAY()&gt;=I18),"Buyers are searching",IF(AND(H18&lt;&gt;"",TODAY()&gt;=H18),"Should be listed now",IF(AND(G18&lt;&gt;"",TODAY()&gt;=G18),"Make it now","Coming up")))))</f>
        <v>Coming up</v>
      </c>
      <c r="K18" s="39" t="n">
        <f aca="false">IF(OR($A18="",G18=""),"",G18+ROW()/100000)</f>
        <v>46530.00018</v>
      </c>
    </row>
    <row r="19" customFormat="false" ht="30" hidden="false" customHeight="true" outlineLevel="0" collapsed="false">
      <c r="A19" s="36" t="s">
        <v>94</v>
      </c>
      <c r="B19" s="37" t="s">
        <v>72</v>
      </c>
      <c r="C19" s="38" t="n">
        <f aca="false">DATE(Settings!$B$5,9,1)</f>
        <v>46631</v>
      </c>
      <c r="D19" s="32" t="n">
        <v>5</v>
      </c>
      <c r="E19" s="32" t="n">
        <v>8</v>
      </c>
      <c r="F19" s="36" t="s">
        <v>96</v>
      </c>
      <c r="G19" s="24" t="n">
        <f aca="false">IF(H19="","",H19-7*Settings!$B$6)</f>
        <v>46547</v>
      </c>
      <c r="H19" s="24" t="n">
        <f aca="false">IF(OR($C19="",$E19=""),"",$C19-7*$E19)</f>
        <v>46575</v>
      </c>
      <c r="I19" s="24" t="n">
        <f aca="false">IF(OR($C19="",$D19=""),"",$C19-7*$D19)</f>
        <v>46596</v>
      </c>
      <c r="J19" s="26" t="str">
        <f aca="true">IF(OR($A19="",$C19=""),"",IF(TODAY()&gt;$C19,"Passed",IF(AND(I19&lt;&gt;"",TODAY()&gt;=I19),"Buyers are searching",IF(AND(H19&lt;&gt;"",TODAY()&gt;=H19),"Should be listed now",IF(AND(G19&lt;&gt;"",TODAY()&gt;=G19),"Make it now","Coming up")))))</f>
        <v>Coming up</v>
      </c>
      <c r="K19" s="39" t="n">
        <f aca="false">IF(OR($A19="",G19=""),"",G19+ROW()/100000)</f>
        <v>46547.00019</v>
      </c>
    </row>
    <row r="20" customFormat="false" ht="30" hidden="false" customHeight="true" outlineLevel="0" collapsed="false">
      <c r="A20" s="36" t="s">
        <v>97</v>
      </c>
      <c r="B20" s="37" t="s">
        <v>69</v>
      </c>
      <c r="C20" s="38" t="n">
        <f aca="false">DATE(Settings!$B$5,10,31)</f>
        <v>46691</v>
      </c>
      <c r="D20" s="32" t="n">
        <v>10</v>
      </c>
      <c r="E20" s="32" t="n">
        <v>12</v>
      </c>
      <c r="F20" s="36" t="s">
        <v>98</v>
      </c>
      <c r="G20" s="24" t="n">
        <f aca="false">IF(H20="","",H20-7*Settings!$B$6)</f>
        <v>46579</v>
      </c>
      <c r="H20" s="24" t="n">
        <f aca="false">IF(OR($C20="",$E20=""),"",$C20-7*$E20)</f>
        <v>46607</v>
      </c>
      <c r="I20" s="24" t="n">
        <f aca="false">IF(OR($C20="",$D20=""),"",$C20-7*$D20)</f>
        <v>46621</v>
      </c>
      <c r="J20" s="26" t="str">
        <f aca="true">IF(OR($A20="",$C20=""),"",IF(TODAY()&gt;$C20,"Passed",IF(AND(I20&lt;&gt;"",TODAY()&gt;=I20),"Buyers are searching",IF(AND(H20&lt;&gt;"",TODAY()&gt;=H20),"Should be listed now",IF(AND(G20&lt;&gt;"",TODAY()&gt;=G20),"Make it now","Coming up")))))</f>
        <v>Coming up</v>
      </c>
      <c r="K20" s="39" t="n">
        <f aca="false">IF(OR($A20="",G20=""),"",G20+ROW()/100000)</f>
        <v>46579.0002</v>
      </c>
    </row>
    <row r="21" customFormat="false" ht="30" hidden="false" customHeight="true" outlineLevel="0" collapsed="false">
      <c r="A21" s="36" t="s">
        <v>99</v>
      </c>
      <c r="B21" s="37" t="s">
        <v>81</v>
      </c>
      <c r="C21" s="38" t="n">
        <f aca="false">DATE(Settings!$B$5,11,1)+MOD(4-WEEKDAY(DATE(Settings!$B$5,11,1),2)+7,7)+21</f>
        <v>46716</v>
      </c>
      <c r="D21" s="32" t="n">
        <v>6</v>
      </c>
      <c r="E21" s="32" t="n">
        <v>9</v>
      </c>
      <c r="F21" s="36" t="s">
        <v>100</v>
      </c>
      <c r="G21" s="24" t="n">
        <f aca="false">IF(H21="","",H21-7*Settings!$B$6)</f>
        <v>46625</v>
      </c>
      <c r="H21" s="24" t="n">
        <f aca="false">IF(OR($C21="",$E21=""),"",$C21-7*$E21)</f>
        <v>46653</v>
      </c>
      <c r="I21" s="24" t="n">
        <f aca="false">IF(OR($C21="",$D21=""),"",$C21-7*$D21)</f>
        <v>46674</v>
      </c>
      <c r="J21" s="26" t="str">
        <f aca="true">IF(OR($A21="",$C21=""),"",IF(TODAY()&gt;$C21,"Passed",IF(AND(I21&lt;&gt;"",TODAY()&gt;=I21),"Buyers are searching",IF(AND(H21&lt;&gt;"",TODAY()&gt;=H21),"Should be listed now",IF(AND(G21&lt;&gt;"",TODAY()&gt;=G21),"Make it now","Coming up")))))</f>
        <v>Coming up</v>
      </c>
      <c r="K21" s="39" t="n">
        <f aca="false">IF(OR($A21="",G21=""),"",G21+ROW()/100000)</f>
        <v>46625.00021</v>
      </c>
    </row>
    <row r="22" customFormat="false" ht="30" hidden="false" customHeight="true" outlineLevel="0" collapsed="false">
      <c r="A22" s="36" t="s">
        <v>101</v>
      </c>
      <c r="B22" s="37" t="s">
        <v>69</v>
      </c>
      <c r="C22" s="38" t="n">
        <f aca="false">DATE(Settings!$B$5,11,1)+MOD(4-WEEKDAY(DATE(Settings!$B$5,11,1),2)+7,7)+21+1</f>
        <v>46717</v>
      </c>
      <c r="D22" s="32" t="n">
        <v>3</v>
      </c>
      <c r="E22" s="32" t="n">
        <v>8</v>
      </c>
      <c r="F22" s="36" t="s">
        <v>102</v>
      </c>
      <c r="G22" s="24" t="n">
        <f aca="false">IF(H22="","",H22-7*Settings!$B$6)</f>
        <v>46633</v>
      </c>
      <c r="H22" s="24" t="n">
        <f aca="false">IF(OR($C22="",$E22=""),"",$C22-7*$E22)</f>
        <v>46661</v>
      </c>
      <c r="I22" s="24" t="n">
        <f aca="false">IF(OR($C22="",$D22=""),"",$C22-7*$D22)</f>
        <v>46696</v>
      </c>
      <c r="J22" s="26" t="str">
        <f aca="true">IF(OR($A22="",$C22=""),"",IF(TODAY()&gt;$C22,"Passed",IF(AND(I22&lt;&gt;"",TODAY()&gt;=I22),"Buyers are searching",IF(AND(H22&lt;&gt;"",TODAY()&gt;=H22),"Should be listed now",IF(AND(G22&lt;&gt;"",TODAY()&gt;=G22),"Make it now","Coming up")))))</f>
        <v>Coming up</v>
      </c>
      <c r="K22" s="39" t="n">
        <f aca="false">IF(OR($A22="",G22=""),"",G22+ROW()/100000)</f>
        <v>46633.00022</v>
      </c>
    </row>
    <row r="23" customFormat="false" ht="30" hidden="false" customHeight="true" outlineLevel="0" collapsed="false">
      <c r="A23" s="36" t="s">
        <v>103</v>
      </c>
      <c r="B23" s="37" t="s">
        <v>69</v>
      </c>
      <c r="C23" s="38" t="n">
        <f aca="false">DATE(Settings!$B$5,12,25)</f>
        <v>46746</v>
      </c>
      <c r="D23" s="32" t="n">
        <v>10</v>
      </c>
      <c r="E23" s="32" t="n">
        <v>13</v>
      </c>
      <c r="F23" s="36" t="s">
        <v>104</v>
      </c>
      <c r="G23" s="24" t="n">
        <f aca="false">IF(H23="","",H23-7*Settings!$B$6)</f>
        <v>46627</v>
      </c>
      <c r="H23" s="24" t="n">
        <f aca="false">IF(OR($C23="",$E23=""),"",$C23-7*$E23)</f>
        <v>46655</v>
      </c>
      <c r="I23" s="24" t="n">
        <f aca="false">IF(OR($C23="",$D23=""),"",$C23-7*$D23)</f>
        <v>46676</v>
      </c>
      <c r="J23" s="26" t="str">
        <f aca="true">IF(OR($A23="",$C23=""),"",IF(TODAY()&gt;$C23,"Passed",IF(AND(I23&lt;&gt;"",TODAY()&gt;=I23),"Buyers are searching",IF(AND(H23&lt;&gt;"",TODAY()&gt;=H23),"Should be listed now",IF(AND(G23&lt;&gt;"",TODAY()&gt;=G23),"Make it now","Coming up")))))</f>
        <v>Coming up</v>
      </c>
      <c r="K23" s="39" t="n">
        <f aca="false">IF(OR($A23="",G23=""),"",G23+ROW()/100000)</f>
        <v>46627.00023</v>
      </c>
    </row>
    <row r="24" customFormat="false" ht="30" hidden="false" customHeight="true" outlineLevel="0" collapsed="false">
      <c r="A24" s="36" t="s">
        <v>105</v>
      </c>
      <c r="B24" s="37" t="s">
        <v>69</v>
      </c>
      <c r="C24" s="38" t="n">
        <f aca="false">DATE(Settings!$B$5+1,1,1)</f>
        <v>46753</v>
      </c>
      <c r="D24" s="32" t="n">
        <v>16</v>
      </c>
      <c r="E24" s="32" t="n">
        <v>18</v>
      </c>
      <c r="F24" s="36" t="s">
        <v>106</v>
      </c>
      <c r="G24" s="24" t="n">
        <f aca="false">IF(H24="","",H24-7*Settings!$B$6)</f>
        <v>46599</v>
      </c>
      <c r="H24" s="24" t="n">
        <f aca="false">IF(OR($C24="",$E24=""),"",$C24-7*$E24)</f>
        <v>46627</v>
      </c>
      <c r="I24" s="24" t="n">
        <f aca="false">IF(OR($C24="",$D24=""),"",$C24-7*$D24)</f>
        <v>46641</v>
      </c>
      <c r="J24" s="26" t="str">
        <f aca="true">IF(OR($A24="",$C24=""),"",IF(TODAY()&gt;$C24,"Passed",IF(AND(I24&lt;&gt;"",TODAY()&gt;=I24),"Buyers are searching",IF(AND(H24&lt;&gt;"",TODAY()&gt;=H24),"Should be listed now",IF(AND(G24&lt;&gt;"",TODAY()&gt;=G24),"Make it now","Coming up")))))</f>
        <v>Coming up</v>
      </c>
      <c r="K24" s="39" t="n">
        <f aca="false">IF(OR($A24="",G24=""),"",G24+ROW()/100000)</f>
        <v>46599.00024</v>
      </c>
    </row>
    <row r="25" customFormat="false" ht="15" hidden="false" customHeight="true" outlineLevel="0" collapsed="false">
      <c r="A25" s="36"/>
      <c r="B25" s="37"/>
      <c r="C25" s="38"/>
      <c r="D25" s="32"/>
      <c r="E25" s="32"/>
      <c r="F25" s="36"/>
      <c r="G25" s="24" t="str">
        <f aca="false">IF(H25="","",H25-7*Settings!$B$6)</f>
        <v/>
      </c>
      <c r="H25" s="24" t="str">
        <f aca="false">IF(OR($C25="",$E25=""),"",$C25-7*$E25)</f>
        <v/>
      </c>
      <c r="I25" s="24" t="str">
        <f aca="false">IF(OR($C25="",$D25=""),"",$C25-7*$D25)</f>
        <v/>
      </c>
      <c r="J25" s="26" t="str">
        <f aca="true">IF(OR($A25="",$C25=""),"",IF(TODAY()&gt;$C25,"Passed",IF(AND(I25&lt;&gt;"",TODAY()&gt;=I25),"Buyers are searching",IF(AND(H25&lt;&gt;"",TODAY()&gt;=H25),"Should be listed now",IF(AND(G25&lt;&gt;"",TODAY()&gt;=G25),"Make it now","Coming up")))))</f>
        <v/>
      </c>
      <c r="K25" s="39" t="str">
        <f aca="false">IF(OR($A25="",G25=""),"",G25+ROW()/100000)</f>
        <v/>
      </c>
    </row>
    <row r="26" customFormat="false" ht="15" hidden="false" customHeight="true" outlineLevel="0" collapsed="false">
      <c r="A26" s="36"/>
      <c r="B26" s="37"/>
      <c r="C26" s="38"/>
      <c r="D26" s="32"/>
      <c r="E26" s="32"/>
      <c r="F26" s="36"/>
      <c r="G26" s="24" t="str">
        <f aca="false">IF(H26="","",H26-7*Settings!$B$6)</f>
        <v/>
      </c>
      <c r="H26" s="24" t="str">
        <f aca="false">IF(OR($C26="",$E26=""),"",$C26-7*$E26)</f>
        <v/>
      </c>
      <c r="I26" s="24" t="str">
        <f aca="false">IF(OR($C26="",$D26=""),"",$C26-7*$D26)</f>
        <v/>
      </c>
      <c r="J26" s="26" t="str">
        <f aca="true">IF(OR($A26="",$C26=""),"",IF(TODAY()&gt;$C26,"Passed",IF(AND(I26&lt;&gt;"",TODAY()&gt;=I26),"Buyers are searching",IF(AND(H26&lt;&gt;"",TODAY()&gt;=H26),"Should be listed now",IF(AND(G26&lt;&gt;"",TODAY()&gt;=G26),"Make it now","Coming up")))))</f>
        <v/>
      </c>
      <c r="K26" s="39" t="str">
        <f aca="false">IF(OR($A26="",G26=""),"",G26+ROW()/100000)</f>
        <v/>
      </c>
    </row>
    <row r="27" customFormat="false" ht="15" hidden="false" customHeight="true" outlineLevel="0" collapsed="false">
      <c r="A27" s="36"/>
      <c r="B27" s="37"/>
      <c r="C27" s="38"/>
      <c r="D27" s="32"/>
      <c r="E27" s="32"/>
      <c r="F27" s="36"/>
      <c r="G27" s="24" t="str">
        <f aca="false">IF(H27="","",H27-7*Settings!$B$6)</f>
        <v/>
      </c>
      <c r="H27" s="24" t="str">
        <f aca="false">IF(OR($C27="",$E27=""),"",$C27-7*$E27)</f>
        <v/>
      </c>
      <c r="I27" s="24" t="str">
        <f aca="false">IF(OR($C27="",$D27=""),"",$C27-7*$D27)</f>
        <v/>
      </c>
      <c r="J27" s="26" t="str">
        <f aca="true">IF(OR($A27="",$C27=""),"",IF(TODAY()&gt;$C27,"Passed",IF(AND(I27&lt;&gt;"",TODAY()&gt;=I27),"Buyers are searching",IF(AND(H27&lt;&gt;"",TODAY()&gt;=H27),"Should be listed now",IF(AND(G27&lt;&gt;"",TODAY()&gt;=G27),"Make it now","Coming up")))))</f>
        <v/>
      </c>
      <c r="K27" s="39" t="str">
        <f aca="false">IF(OR($A27="",G27=""),"",G27+ROW()/100000)</f>
        <v/>
      </c>
    </row>
    <row r="28" customFormat="false" ht="15" hidden="false" customHeight="true" outlineLevel="0" collapsed="false">
      <c r="A28" s="36"/>
      <c r="B28" s="37"/>
      <c r="C28" s="38"/>
      <c r="D28" s="32"/>
      <c r="E28" s="32"/>
      <c r="F28" s="36"/>
      <c r="G28" s="24" t="str">
        <f aca="false">IF(H28="","",H28-7*Settings!$B$6)</f>
        <v/>
      </c>
      <c r="H28" s="24" t="str">
        <f aca="false">IF(OR($C28="",$E28=""),"",$C28-7*$E28)</f>
        <v/>
      </c>
      <c r="I28" s="24" t="str">
        <f aca="false">IF(OR($C28="",$D28=""),"",$C28-7*$D28)</f>
        <v/>
      </c>
      <c r="J28" s="26" t="str">
        <f aca="true">IF(OR($A28="",$C28=""),"",IF(TODAY()&gt;$C28,"Passed",IF(AND(I28&lt;&gt;"",TODAY()&gt;=I28),"Buyers are searching",IF(AND(H28&lt;&gt;"",TODAY()&gt;=H28),"Should be listed now",IF(AND(G28&lt;&gt;"",TODAY()&gt;=G28),"Make it now","Coming up")))))</f>
        <v/>
      </c>
      <c r="K28" s="39" t="str">
        <f aca="false">IF(OR($A28="",G28=""),"",G28+ROW()/100000)</f>
        <v/>
      </c>
    </row>
    <row r="29" customFormat="false" ht="15" hidden="false" customHeight="true" outlineLevel="0" collapsed="false">
      <c r="A29" s="36"/>
      <c r="B29" s="37"/>
      <c r="C29" s="38"/>
      <c r="D29" s="32"/>
      <c r="E29" s="32"/>
      <c r="F29" s="36"/>
      <c r="G29" s="24" t="str">
        <f aca="false">IF(H29="","",H29-7*Settings!$B$6)</f>
        <v/>
      </c>
      <c r="H29" s="24" t="str">
        <f aca="false">IF(OR($C29="",$E29=""),"",$C29-7*$E29)</f>
        <v/>
      </c>
      <c r="I29" s="24" t="str">
        <f aca="false">IF(OR($C29="",$D29=""),"",$C29-7*$D29)</f>
        <v/>
      </c>
      <c r="J29" s="26" t="str">
        <f aca="true">IF(OR($A29="",$C29=""),"",IF(TODAY()&gt;$C29,"Passed",IF(AND(I29&lt;&gt;"",TODAY()&gt;=I29),"Buyers are searching",IF(AND(H29&lt;&gt;"",TODAY()&gt;=H29),"Should be listed now",IF(AND(G29&lt;&gt;"",TODAY()&gt;=G29),"Make it now","Coming up")))))</f>
        <v/>
      </c>
      <c r="K29" s="39" t="str">
        <f aca="false">IF(OR($A29="",G29=""),"",G29+ROW()/100000)</f>
        <v/>
      </c>
    </row>
    <row r="30" customFormat="false" ht="15" hidden="false" customHeight="true" outlineLevel="0" collapsed="false">
      <c r="A30" s="36"/>
      <c r="B30" s="37"/>
      <c r="C30" s="38"/>
      <c r="D30" s="32"/>
      <c r="E30" s="32"/>
      <c r="F30" s="36"/>
      <c r="G30" s="24" t="str">
        <f aca="false">IF(H30="","",H30-7*Settings!$B$6)</f>
        <v/>
      </c>
      <c r="H30" s="24" t="str">
        <f aca="false">IF(OR($C30="",$E30=""),"",$C30-7*$E30)</f>
        <v/>
      </c>
      <c r="I30" s="24" t="str">
        <f aca="false">IF(OR($C30="",$D30=""),"",$C30-7*$D30)</f>
        <v/>
      </c>
      <c r="J30" s="26" t="str">
        <f aca="true">IF(OR($A30="",$C30=""),"",IF(TODAY()&gt;$C30,"Passed",IF(AND(I30&lt;&gt;"",TODAY()&gt;=I30),"Buyers are searching",IF(AND(H30&lt;&gt;"",TODAY()&gt;=H30),"Should be listed now",IF(AND(G30&lt;&gt;"",TODAY()&gt;=G30),"Make it now","Coming up")))))</f>
        <v/>
      </c>
      <c r="K30" s="39" t="str">
        <f aca="false">IF(OR($A30="",G30=""),"",G30+ROW()/100000)</f>
        <v/>
      </c>
    </row>
    <row r="31" customFormat="false" ht="15" hidden="false" customHeight="true" outlineLevel="0" collapsed="false">
      <c r="A31" s="36"/>
      <c r="B31" s="37"/>
      <c r="C31" s="38"/>
      <c r="D31" s="32"/>
      <c r="E31" s="32"/>
      <c r="F31" s="36"/>
      <c r="G31" s="24" t="str">
        <f aca="false">IF(H31="","",H31-7*Settings!$B$6)</f>
        <v/>
      </c>
      <c r="H31" s="24" t="str">
        <f aca="false">IF(OR($C31="",$E31=""),"",$C31-7*$E31)</f>
        <v/>
      </c>
      <c r="I31" s="24" t="str">
        <f aca="false">IF(OR($C31="",$D31=""),"",$C31-7*$D31)</f>
        <v/>
      </c>
      <c r="J31" s="26" t="str">
        <f aca="true">IF(OR($A31="",$C31=""),"",IF(TODAY()&gt;$C31,"Passed",IF(AND(I31&lt;&gt;"",TODAY()&gt;=I31),"Buyers are searching",IF(AND(H31&lt;&gt;"",TODAY()&gt;=H31),"Should be listed now",IF(AND(G31&lt;&gt;"",TODAY()&gt;=G31),"Make it now","Coming up")))))</f>
        <v/>
      </c>
      <c r="K31" s="39" t="str">
        <f aca="false">IF(OR($A31="",G31=""),"",G31+ROW()/100000)</f>
        <v/>
      </c>
    </row>
    <row r="32" customFormat="false" ht="15" hidden="false" customHeight="true" outlineLevel="0" collapsed="false">
      <c r="A32" s="36"/>
      <c r="B32" s="37"/>
      <c r="C32" s="38"/>
      <c r="D32" s="32"/>
      <c r="E32" s="32"/>
      <c r="F32" s="36"/>
      <c r="G32" s="24" t="str">
        <f aca="false">IF(H32="","",H32-7*Settings!$B$6)</f>
        <v/>
      </c>
      <c r="H32" s="24" t="str">
        <f aca="false">IF(OR($C32="",$E32=""),"",$C32-7*$E32)</f>
        <v/>
      </c>
      <c r="I32" s="24" t="str">
        <f aca="false">IF(OR($C32="",$D32=""),"",$C32-7*$D32)</f>
        <v/>
      </c>
      <c r="J32" s="26" t="str">
        <f aca="true">IF(OR($A32="",$C32=""),"",IF(TODAY()&gt;$C32,"Passed",IF(AND(I32&lt;&gt;"",TODAY()&gt;=I32),"Buyers are searching",IF(AND(H32&lt;&gt;"",TODAY()&gt;=H32),"Should be listed now",IF(AND(G32&lt;&gt;"",TODAY()&gt;=G32),"Make it now","Coming up")))))</f>
        <v/>
      </c>
      <c r="K32" s="39" t="str">
        <f aca="false">IF(OR($A32="",G32=""),"",G32+ROW()/100000)</f>
        <v/>
      </c>
    </row>
    <row r="33" customFormat="false" ht="15" hidden="false" customHeight="true" outlineLevel="0" collapsed="false">
      <c r="A33" s="36"/>
      <c r="B33" s="37"/>
      <c r="C33" s="38"/>
      <c r="D33" s="32"/>
      <c r="E33" s="32"/>
      <c r="F33" s="36"/>
      <c r="G33" s="24" t="str">
        <f aca="false">IF(H33="","",H33-7*Settings!$B$6)</f>
        <v/>
      </c>
      <c r="H33" s="24" t="str">
        <f aca="false">IF(OR($C33="",$E33=""),"",$C33-7*$E33)</f>
        <v/>
      </c>
      <c r="I33" s="24" t="str">
        <f aca="false">IF(OR($C33="",$D33=""),"",$C33-7*$D33)</f>
        <v/>
      </c>
      <c r="J33" s="26" t="str">
        <f aca="true">IF(OR($A33="",$C33=""),"",IF(TODAY()&gt;$C33,"Passed",IF(AND(I33&lt;&gt;"",TODAY()&gt;=I33),"Buyers are searching",IF(AND(H33&lt;&gt;"",TODAY()&gt;=H33),"Should be listed now",IF(AND(G33&lt;&gt;"",TODAY()&gt;=G33),"Make it now","Coming up")))))</f>
        <v/>
      </c>
      <c r="K33" s="39" t="str">
        <f aca="false">IF(OR($A33="",G33=""),"",G33+ROW()/100000)</f>
        <v/>
      </c>
    </row>
    <row r="34" customFormat="false" ht="15" hidden="false" customHeight="true" outlineLevel="0" collapsed="false">
      <c r="A34" s="36"/>
      <c r="B34" s="37"/>
      <c r="C34" s="38"/>
      <c r="D34" s="32"/>
      <c r="E34" s="32"/>
      <c r="F34" s="36"/>
      <c r="G34" s="24" t="str">
        <f aca="false">IF(H34="","",H34-7*Settings!$B$6)</f>
        <v/>
      </c>
      <c r="H34" s="24" t="str">
        <f aca="false">IF(OR($C34="",$E34=""),"",$C34-7*$E34)</f>
        <v/>
      </c>
      <c r="I34" s="24" t="str">
        <f aca="false">IF(OR($C34="",$D34=""),"",$C34-7*$D34)</f>
        <v/>
      </c>
      <c r="J34" s="26" t="str">
        <f aca="true">IF(OR($A34="",$C34=""),"",IF(TODAY()&gt;$C34,"Passed",IF(AND(I34&lt;&gt;"",TODAY()&gt;=I34),"Buyers are searching",IF(AND(H34&lt;&gt;"",TODAY()&gt;=H34),"Should be listed now",IF(AND(G34&lt;&gt;"",TODAY()&gt;=G34),"Make it now","Coming up")))))</f>
        <v/>
      </c>
      <c r="K34" s="39" t="str">
        <f aca="false">IF(OR($A34="",G34=""),"",G34+ROW()/100000)</f>
        <v/>
      </c>
    </row>
    <row r="35" customFormat="false" ht="15" hidden="false" customHeight="true" outlineLevel="0" collapsed="false">
      <c r="A35" s="36"/>
      <c r="B35" s="37"/>
      <c r="C35" s="38"/>
      <c r="D35" s="32"/>
      <c r="E35" s="32"/>
      <c r="F35" s="36"/>
      <c r="G35" s="24" t="str">
        <f aca="false">IF(H35="","",H35-7*Settings!$B$6)</f>
        <v/>
      </c>
      <c r="H35" s="24" t="str">
        <f aca="false">IF(OR($C35="",$E35=""),"",$C35-7*$E35)</f>
        <v/>
      </c>
      <c r="I35" s="24" t="str">
        <f aca="false">IF(OR($C35="",$D35=""),"",$C35-7*$D35)</f>
        <v/>
      </c>
      <c r="J35" s="26" t="str">
        <f aca="true">IF(OR($A35="",$C35=""),"",IF(TODAY()&gt;$C35,"Passed",IF(AND(I35&lt;&gt;"",TODAY()&gt;=I35),"Buyers are searching",IF(AND(H35&lt;&gt;"",TODAY()&gt;=H35),"Should be listed now",IF(AND(G35&lt;&gt;"",TODAY()&gt;=G35),"Make it now","Coming up")))))</f>
        <v/>
      </c>
      <c r="K35" s="39" t="str">
        <f aca="false">IF(OR($A35="",G35=""),"",G35+ROW()/100000)</f>
        <v/>
      </c>
    </row>
    <row r="36" customFormat="false" ht="15" hidden="false" customHeight="true" outlineLevel="0" collapsed="false">
      <c r="A36" s="36"/>
      <c r="B36" s="37"/>
      <c r="C36" s="38"/>
      <c r="D36" s="32"/>
      <c r="E36" s="32"/>
      <c r="F36" s="36"/>
      <c r="G36" s="24" t="str">
        <f aca="false">IF(H36="","",H36-7*Settings!$B$6)</f>
        <v/>
      </c>
      <c r="H36" s="24" t="str">
        <f aca="false">IF(OR($C36="",$E36=""),"",$C36-7*$E36)</f>
        <v/>
      </c>
      <c r="I36" s="24" t="str">
        <f aca="false">IF(OR($C36="",$D36=""),"",$C36-7*$D36)</f>
        <v/>
      </c>
      <c r="J36" s="26" t="str">
        <f aca="true">IF(OR($A36="",$C36=""),"",IF(TODAY()&gt;$C36,"Passed",IF(AND(I36&lt;&gt;"",TODAY()&gt;=I36),"Buyers are searching",IF(AND(H36&lt;&gt;"",TODAY()&gt;=H36),"Should be listed now",IF(AND(G36&lt;&gt;"",TODAY()&gt;=G36),"Make it now","Coming up")))))</f>
        <v/>
      </c>
      <c r="K36" s="39" t="str">
        <f aca="false">IF(OR($A36="",G36=""),"",G36+ROW()/100000)</f>
        <v/>
      </c>
    </row>
    <row r="37" customFormat="false" ht="15" hidden="false" customHeight="true" outlineLevel="0" collapsed="false">
      <c r="A37" s="36"/>
      <c r="B37" s="37"/>
      <c r="C37" s="38"/>
      <c r="D37" s="32"/>
      <c r="E37" s="32"/>
      <c r="F37" s="36"/>
      <c r="G37" s="24" t="str">
        <f aca="false">IF(H37="","",H37-7*Settings!$B$6)</f>
        <v/>
      </c>
      <c r="H37" s="24" t="str">
        <f aca="false">IF(OR($C37="",$E37=""),"",$C37-7*$E37)</f>
        <v/>
      </c>
      <c r="I37" s="24" t="str">
        <f aca="false">IF(OR($C37="",$D37=""),"",$C37-7*$D37)</f>
        <v/>
      </c>
      <c r="J37" s="26" t="str">
        <f aca="true">IF(OR($A37="",$C37=""),"",IF(TODAY()&gt;$C37,"Passed",IF(AND(I37&lt;&gt;"",TODAY()&gt;=I37),"Buyers are searching",IF(AND(H37&lt;&gt;"",TODAY()&gt;=H37),"Should be listed now",IF(AND(G37&lt;&gt;"",TODAY()&gt;=G37),"Make it now","Coming up")))))</f>
        <v/>
      </c>
      <c r="K37" s="39" t="str">
        <f aca="false">IF(OR($A37="",G37=""),"",G37+ROW()/100000)</f>
        <v/>
      </c>
    </row>
    <row r="38" customFormat="false" ht="15" hidden="false" customHeight="true" outlineLevel="0" collapsed="false">
      <c r="A38" s="36"/>
      <c r="B38" s="37"/>
      <c r="C38" s="38"/>
      <c r="D38" s="32"/>
      <c r="E38" s="32"/>
      <c r="F38" s="36"/>
      <c r="G38" s="24" t="str">
        <f aca="false">IF(H38="","",H38-7*Settings!$B$6)</f>
        <v/>
      </c>
      <c r="H38" s="24" t="str">
        <f aca="false">IF(OR($C38="",$E38=""),"",$C38-7*$E38)</f>
        <v/>
      </c>
      <c r="I38" s="24" t="str">
        <f aca="false">IF(OR($C38="",$D38=""),"",$C38-7*$D38)</f>
        <v/>
      </c>
      <c r="J38" s="26" t="str">
        <f aca="true">IF(OR($A38="",$C38=""),"",IF(TODAY()&gt;$C38,"Passed",IF(AND(I38&lt;&gt;"",TODAY()&gt;=I38),"Buyers are searching",IF(AND(H38&lt;&gt;"",TODAY()&gt;=H38),"Should be listed now",IF(AND(G38&lt;&gt;"",TODAY()&gt;=G38),"Make it now","Coming up")))))</f>
        <v/>
      </c>
      <c r="K38" s="39" t="str">
        <f aca="false">IF(OR($A38="",G38=""),"",G38+ROW()/100000)</f>
        <v/>
      </c>
    </row>
    <row r="39" customFormat="false" ht="15" hidden="false" customHeight="true" outlineLevel="0" collapsed="false">
      <c r="A39" s="36"/>
      <c r="B39" s="37"/>
      <c r="C39" s="38"/>
      <c r="D39" s="32"/>
      <c r="E39" s="32"/>
      <c r="F39" s="36"/>
      <c r="G39" s="24" t="str">
        <f aca="false">IF(H39="","",H39-7*Settings!$B$6)</f>
        <v/>
      </c>
      <c r="H39" s="24" t="str">
        <f aca="false">IF(OR($C39="",$E39=""),"",$C39-7*$E39)</f>
        <v/>
      </c>
      <c r="I39" s="24" t="str">
        <f aca="false">IF(OR($C39="",$D39=""),"",$C39-7*$D39)</f>
        <v/>
      </c>
      <c r="J39" s="26" t="str">
        <f aca="true">IF(OR($A39="",$C39=""),"",IF(TODAY()&gt;$C39,"Passed",IF(AND(I39&lt;&gt;"",TODAY()&gt;=I39),"Buyers are searching",IF(AND(H39&lt;&gt;"",TODAY()&gt;=H39),"Should be listed now",IF(AND(G39&lt;&gt;"",TODAY()&gt;=G39),"Make it now","Coming up")))))</f>
        <v/>
      </c>
      <c r="K39" s="39" t="str">
        <f aca="false">IF(OR($A39="",G39=""),"",G39+ROW()/100000)</f>
        <v/>
      </c>
    </row>
    <row r="40" customFormat="false" ht="15" hidden="false" customHeight="true" outlineLevel="0" collapsed="false">
      <c r="A40" s="36"/>
      <c r="B40" s="37"/>
      <c r="C40" s="38"/>
      <c r="D40" s="32"/>
      <c r="E40" s="32"/>
      <c r="F40" s="36"/>
      <c r="G40" s="24" t="str">
        <f aca="false">IF(H40="","",H40-7*Settings!$B$6)</f>
        <v/>
      </c>
      <c r="H40" s="24" t="str">
        <f aca="false">IF(OR($C40="",$E40=""),"",$C40-7*$E40)</f>
        <v/>
      </c>
      <c r="I40" s="24" t="str">
        <f aca="false">IF(OR($C40="",$D40=""),"",$C40-7*$D40)</f>
        <v/>
      </c>
      <c r="J40" s="26" t="str">
        <f aca="true">IF(OR($A40="",$C40=""),"",IF(TODAY()&gt;$C40,"Passed",IF(AND(I40&lt;&gt;"",TODAY()&gt;=I40),"Buyers are searching",IF(AND(H40&lt;&gt;"",TODAY()&gt;=H40),"Should be listed now",IF(AND(G40&lt;&gt;"",TODAY()&gt;=G40),"Make it now","Coming up")))))</f>
        <v/>
      </c>
      <c r="K40" s="39" t="str">
        <f aca="false">IF(OR($A40="",G40=""),"",G40+ROW()/100000)</f>
        <v/>
      </c>
    </row>
    <row r="41" customFormat="false" ht="15" hidden="false" customHeight="true" outlineLevel="0" collapsed="false">
      <c r="A41" s="36"/>
      <c r="B41" s="37"/>
      <c r="C41" s="38"/>
      <c r="D41" s="32"/>
      <c r="E41" s="32"/>
      <c r="F41" s="36"/>
      <c r="G41" s="24" t="str">
        <f aca="false">IF(H41="","",H41-7*Settings!$B$6)</f>
        <v/>
      </c>
      <c r="H41" s="24" t="str">
        <f aca="false">IF(OR($C41="",$E41=""),"",$C41-7*$E41)</f>
        <v/>
      </c>
      <c r="I41" s="24" t="str">
        <f aca="false">IF(OR($C41="",$D41=""),"",$C41-7*$D41)</f>
        <v/>
      </c>
      <c r="J41" s="26" t="str">
        <f aca="true">IF(OR($A41="",$C41=""),"",IF(TODAY()&gt;$C41,"Passed",IF(AND(I41&lt;&gt;"",TODAY()&gt;=I41),"Buyers are searching",IF(AND(H41&lt;&gt;"",TODAY()&gt;=H41),"Should be listed now",IF(AND(G41&lt;&gt;"",TODAY()&gt;=G41),"Make it now","Coming up")))))</f>
        <v/>
      </c>
      <c r="K41" s="39" t="str">
        <f aca="false">IF(OR($A41="",G41=""),"",G41+ROW()/100000)</f>
        <v/>
      </c>
    </row>
    <row r="42" customFormat="false" ht="15" hidden="false" customHeight="true" outlineLevel="0" collapsed="false">
      <c r="A42" s="36"/>
      <c r="B42" s="37"/>
      <c r="C42" s="38"/>
      <c r="D42" s="32"/>
      <c r="E42" s="32"/>
      <c r="F42" s="36"/>
      <c r="G42" s="24" t="str">
        <f aca="false">IF(H42="","",H42-7*Settings!$B$6)</f>
        <v/>
      </c>
      <c r="H42" s="24" t="str">
        <f aca="false">IF(OR($C42="",$E42=""),"",$C42-7*$E42)</f>
        <v/>
      </c>
      <c r="I42" s="24" t="str">
        <f aca="false">IF(OR($C42="",$D42=""),"",$C42-7*$D42)</f>
        <v/>
      </c>
      <c r="J42" s="26" t="str">
        <f aca="true">IF(OR($A42="",$C42=""),"",IF(TODAY()&gt;$C42,"Passed",IF(AND(I42&lt;&gt;"",TODAY()&gt;=I42),"Buyers are searching",IF(AND(H42&lt;&gt;"",TODAY()&gt;=H42),"Should be listed now",IF(AND(G42&lt;&gt;"",TODAY()&gt;=G42),"Make it now","Coming up")))))</f>
        <v/>
      </c>
      <c r="K42" s="39" t="str">
        <f aca="false">IF(OR($A42="",G42=""),"",G42+ROW()/100000)</f>
        <v/>
      </c>
    </row>
    <row r="43" customFormat="false" ht="15" hidden="false" customHeight="true" outlineLevel="0" collapsed="false">
      <c r="A43" s="36"/>
      <c r="B43" s="37"/>
      <c r="C43" s="38"/>
      <c r="D43" s="32"/>
      <c r="E43" s="32"/>
      <c r="F43" s="36"/>
      <c r="G43" s="24" t="str">
        <f aca="false">IF(H43="","",H43-7*Settings!$B$6)</f>
        <v/>
      </c>
      <c r="H43" s="24" t="str">
        <f aca="false">IF(OR($C43="",$E43=""),"",$C43-7*$E43)</f>
        <v/>
      </c>
      <c r="I43" s="24" t="str">
        <f aca="false">IF(OR($C43="",$D43=""),"",$C43-7*$D43)</f>
        <v/>
      </c>
      <c r="J43" s="26" t="str">
        <f aca="true">IF(OR($A43="",$C43=""),"",IF(TODAY()&gt;$C43,"Passed",IF(AND(I43&lt;&gt;"",TODAY()&gt;=I43),"Buyers are searching",IF(AND(H43&lt;&gt;"",TODAY()&gt;=H43),"Should be listed now",IF(AND(G43&lt;&gt;"",TODAY()&gt;=G43),"Make it now","Coming up")))))</f>
        <v/>
      </c>
      <c r="K43" s="39" t="str">
        <f aca="false">IF(OR($A43="",G43=""),"",G43+ROW()/100000)</f>
        <v/>
      </c>
    </row>
    <row r="44" customFormat="false" ht="15" hidden="false" customHeight="true" outlineLevel="0" collapsed="false">
      <c r="A44" s="36"/>
      <c r="B44" s="37"/>
      <c r="C44" s="38"/>
      <c r="D44" s="32"/>
      <c r="E44" s="32"/>
      <c r="F44" s="36"/>
      <c r="G44" s="24" t="str">
        <f aca="false">IF(H44="","",H44-7*Settings!$B$6)</f>
        <v/>
      </c>
      <c r="H44" s="24" t="str">
        <f aca="false">IF(OR($C44="",$E44=""),"",$C44-7*$E44)</f>
        <v/>
      </c>
      <c r="I44" s="24" t="str">
        <f aca="false">IF(OR($C44="",$D44=""),"",$C44-7*$D44)</f>
        <v/>
      </c>
      <c r="J44" s="26" t="str">
        <f aca="true">IF(OR($A44="",$C44=""),"",IF(TODAY()&gt;$C44,"Passed",IF(AND(I44&lt;&gt;"",TODAY()&gt;=I44),"Buyers are searching",IF(AND(H44&lt;&gt;"",TODAY()&gt;=H44),"Should be listed now",IF(AND(G44&lt;&gt;"",TODAY()&gt;=G44),"Make it now","Coming up")))))</f>
        <v/>
      </c>
      <c r="K44" s="39" t="str">
        <f aca="false">IF(OR($A44="",G44=""),"",G44+ROW()/100000)</f>
        <v/>
      </c>
    </row>
    <row r="45" customFormat="false" ht="15" hidden="false" customHeight="true" outlineLevel="0" collapsed="false">
      <c r="A45" s="36"/>
      <c r="B45" s="37"/>
      <c r="C45" s="38"/>
      <c r="D45" s="32"/>
      <c r="E45" s="32"/>
      <c r="F45" s="36"/>
      <c r="G45" s="24" t="str">
        <f aca="false">IF(H45="","",H45-7*Settings!$B$6)</f>
        <v/>
      </c>
      <c r="H45" s="24" t="str">
        <f aca="false">IF(OR($C45="",$E45=""),"",$C45-7*$E45)</f>
        <v/>
      </c>
      <c r="I45" s="24" t="str">
        <f aca="false">IF(OR($C45="",$D45=""),"",$C45-7*$D45)</f>
        <v/>
      </c>
      <c r="J45" s="26" t="str">
        <f aca="true">IF(OR($A45="",$C45=""),"",IF(TODAY()&gt;$C45,"Passed",IF(AND(I45&lt;&gt;"",TODAY()&gt;=I45),"Buyers are searching",IF(AND(H45&lt;&gt;"",TODAY()&gt;=H45),"Should be listed now",IF(AND(G45&lt;&gt;"",TODAY()&gt;=G45),"Make it now","Coming up")))))</f>
        <v/>
      </c>
      <c r="K45" s="39" t="str">
        <f aca="false">IF(OR($A45="",G45=""),"",G45+ROW()/100000)</f>
        <v/>
      </c>
    </row>
  </sheetData>
  <sheetProtection sheet="true" formatCells="false" formatColumns="false" formatRows="false"/>
  <conditionalFormatting sqref="J6:J45">
    <cfRule type="cellIs" priority="2" operator="equal" aboveAverage="0" equalAverage="0" bottom="0" percent="0" rank="0" text="" dxfId="0">
      <formula>"Make it now"</formula>
    </cfRule>
    <cfRule type="cellIs" priority="3" operator="equal" aboveAverage="0" equalAverage="0" bottom="0" percent="0" rank="0" text="" dxfId="1">
      <formula>"Should be listed now"</formula>
    </cfRule>
    <cfRule type="cellIs" priority="4" operator="equal" aboveAverage="0" equalAverage="0" bottom="0" percent="0" rank="0" text="" dxfId="2">
      <formula>"Buyers are searching"</formula>
    </cfRule>
    <cfRule type="cellIs" priority="5" operator="equal" aboveAverage="0" equalAverage="0" bottom="0" percent="0" rank="0" text="" dxfId="3">
      <formula>"Coming up"</formula>
    </cfRule>
    <cfRule type="cellIs" priority="6" operator="equal" aboveAverage="0" equalAverage="0" bottom="0" percent="0" rank="0" text="" dxfId="4">
      <formula>"Passed"</formula>
    </cfRule>
  </conditionalFormatting>
  <dataValidations count="1">
    <dataValidation allowBlank="true" error="Enter a number of weeks from 0 to 52." errorStyle="stop" operator="between" showDropDown="false" showErrorMessage="true" showInputMessage="false" sqref="D6:E45" type="whole">
      <formula1>0</formula1>
      <formula2>52</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2026-10-31T21:22:58Z</dcterms:created>
  <dc:creator>Digital Seller Tools</dc:creator>
  <dc:description/>
  <dc:language>en-US</dc:language>
  <cp:lastModifiedBy>Digital Seller Tools</cp:lastModifiedBy>
  <dcterms:modified xsi:type="dcterms:W3CDTF">2026-10-31T21:22:58Z</dcterms:modified>
  <cp:revision>0</cp:revision>
  <dc:subject/>
  <dc:title>Seasonal Launch Calendar</dc:title>
</cp:coreProperties>
</file>

<file path=docProps/custom.xml><?xml version="1.0" encoding="utf-8"?>
<Properties xmlns="http://schemas.openxmlformats.org/officeDocument/2006/custom-properties" xmlns:vt="http://schemas.openxmlformats.org/officeDocument/2006/docPropsVTypes"/>
</file>